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gumn\Desktop\ГОНЧАРОВ\БЮДЖЕТ\БЮДЖЕТ 2021-2023 гг\Проект бюджета 2021-2023\ПСЭР\"/>
    </mc:Choice>
  </mc:AlternateContent>
  <bookViews>
    <workbookView xWindow="480" yWindow="756" windowWidth="18552" windowHeight="11760"/>
  </bookViews>
  <sheets>
    <sheet name="форма 2п для МО и ГО" sheetId="2" r:id="rId1"/>
  </sheets>
  <definedNames>
    <definedName name="_xlnm.Print_Titles" localSheetId="0">'форма 2п для МО и ГО'!$5:$8</definedName>
    <definedName name="_xlnm.Print_Area" localSheetId="0">'форма 2п для МО и ГО'!$A$1:$K$168</definedName>
  </definedNames>
  <calcPr calcId="152511"/>
</workbook>
</file>

<file path=xl/calcChain.xml><?xml version="1.0" encoding="utf-8"?>
<calcChain xmlns="http://schemas.openxmlformats.org/spreadsheetml/2006/main">
  <c r="D157" i="2" l="1"/>
  <c r="E156" i="2"/>
  <c r="F156" i="2" s="1"/>
  <c r="D152" i="2"/>
  <c r="E151" i="2"/>
  <c r="E152" i="2" s="1"/>
  <c r="G110" i="2"/>
  <c r="I110" i="2" s="1"/>
  <c r="K110" i="2" s="1"/>
  <c r="F110" i="2"/>
  <c r="H110" i="2" s="1"/>
  <c r="J110" i="2" s="1"/>
  <c r="G109" i="2"/>
  <c r="I109" i="2" s="1"/>
  <c r="K109" i="2" s="1"/>
  <c r="F109" i="2"/>
  <c r="H109" i="2" s="1"/>
  <c r="J109" i="2" s="1"/>
  <c r="G108" i="2"/>
  <c r="I108" i="2" s="1"/>
  <c r="K108" i="2" s="1"/>
  <c r="F108" i="2"/>
  <c r="H108" i="2" s="1"/>
  <c r="J108" i="2" s="1"/>
  <c r="G107" i="2"/>
  <c r="I107" i="2" s="1"/>
  <c r="K107" i="2" s="1"/>
  <c r="F107" i="2"/>
  <c r="H107" i="2" s="1"/>
  <c r="J107" i="2" s="1"/>
  <c r="G106" i="2"/>
  <c r="I106" i="2" s="1"/>
  <c r="K106" i="2" s="1"/>
  <c r="F106" i="2"/>
  <c r="H106" i="2" s="1"/>
  <c r="J106" i="2" s="1"/>
  <c r="G105" i="2"/>
  <c r="I105" i="2" s="1"/>
  <c r="K105" i="2" s="1"/>
  <c r="F105" i="2"/>
  <c r="H105" i="2" s="1"/>
  <c r="J105" i="2" s="1"/>
  <c r="G104" i="2"/>
  <c r="I104" i="2" s="1"/>
  <c r="K104" i="2" s="1"/>
  <c r="F104" i="2"/>
  <c r="H104" i="2" s="1"/>
  <c r="J104" i="2" s="1"/>
  <c r="G103" i="2"/>
  <c r="I103" i="2" s="1"/>
  <c r="K103" i="2" s="1"/>
  <c r="F103" i="2"/>
  <c r="H103" i="2" s="1"/>
  <c r="J103" i="2" s="1"/>
  <c r="G102" i="2"/>
  <c r="I102" i="2" s="1"/>
  <c r="K102" i="2" s="1"/>
  <c r="F102" i="2"/>
  <c r="H102" i="2" s="1"/>
  <c r="J102" i="2" s="1"/>
  <c r="G101" i="2"/>
  <c r="I101" i="2" s="1"/>
  <c r="K101" i="2" s="1"/>
  <c r="F101" i="2"/>
  <c r="H101" i="2" s="1"/>
  <c r="J101" i="2" s="1"/>
  <c r="K99" i="2"/>
  <c r="J99" i="2"/>
  <c r="I99" i="2"/>
  <c r="H99" i="2"/>
  <c r="G99" i="2"/>
  <c r="F99" i="2"/>
  <c r="E99" i="2"/>
  <c r="D99" i="2"/>
  <c r="K97" i="2"/>
  <c r="J97" i="2"/>
  <c r="I97" i="2"/>
  <c r="H97" i="2"/>
  <c r="G97" i="2"/>
  <c r="F97" i="2"/>
  <c r="E97" i="2"/>
  <c r="D97" i="2"/>
  <c r="E90" i="2"/>
  <c r="D90" i="2"/>
  <c r="G89" i="2"/>
  <c r="G90" i="2" s="1"/>
  <c r="F89" i="2"/>
  <c r="F90" i="2" s="1"/>
  <c r="E88" i="2"/>
  <c r="D88" i="2"/>
  <c r="G87" i="2"/>
  <c r="G88" i="2" s="1"/>
  <c r="F87" i="2"/>
  <c r="F88" i="2" s="1"/>
  <c r="E22" i="2"/>
  <c r="D22" i="2"/>
  <c r="G21" i="2"/>
  <c r="G22" i="2" s="1"/>
  <c r="F21" i="2"/>
  <c r="F22" i="2" s="1"/>
  <c r="E20" i="2"/>
  <c r="D20" i="2"/>
  <c r="G19" i="2"/>
  <c r="G20" i="2" s="1"/>
  <c r="F19" i="2"/>
  <c r="F20" i="2" s="1"/>
  <c r="K166" i="2"/>
  <c r="J166" i="2"/>
  <c r="I166" i="2"/>
  <c r="H166" i="2"/>
  <c r="G166" i="2"/>
  <c r="F166" i="2"/>
  <c r="E166" i="2"/>
  <c r="D166" i="2"/>
  <c r="C166" i="2"/>
  <c r="G144" i="2"/>
  <c r="I144" i="2" s="1"/>
  <c r="G143" i="2"/>
  <c r="I143" i="2" s="1"/>
  <c r="J146" i="2"/>
  <c r="H146" i="2"/>
  <c r="G142" i="2"/>
  <c r="I142" i="2" s="1"/>
  <c r="K142" i="2" s="1"/>
  <c r="G141" i="2"/>
  <c r="F141" i="2" s="1"/>
  <c r="H141" i="2" s="1"/>
  <c r="J141" i="2" s="1"/>
  <c r="G140" i="2"/>
  <c r="F140" i="2" s="1"/>
  <c r="H140" i="2" s="1"/>
  <c r="J140" i="2" s="1"/>
  <c r="G139" i="2"/>
  <c r="F139" i="2" s="1"/>
  <c r="H139" i="2" s="1"/>
  <c r="J139" i="2" s="1"/>
  <c r="G138" i="2"/>
  <c r="F138" i="2" s="1"/>
  <c r="H138" i="2" s="1"/>
  <c r="J138" i="2" s="1"/>
  <c r="G137" i="2"/>
  <c r="F137" i="2" s="1"/>
  <c r="H137" i="2" s="1"/>
  <c r="J137" i="2" s="1"/>
  <c r="G136" i="2"/>
  <c r="F136" i="2" s="1"/>
  <c r="H136" i="2" s="1"/>
  <c r="J136" i="2" s="1"/>
  <c r="G135" i="2"/>
  <c r="F135" i="2" s="1"/>
  <c r="H135" i="2" s="1"/>
  <c r="J135" i="2" s="1"/>
  <c r="G134" i="2"/>
  <c r="F134" i="2" s="1"/>
  <c r="H134" i="2" s="1"/>
  <c r="J134" i="2" s="1"/>
  <c r="G133" i="2"/>
  <c r="F133" i="2" s="1"/>
  <c r="H133" i="2" s="1"/>
  <c r="J133" i="2" s="1"/>
  <c r="G132" i="2"/>
  <c r="F132" i="2" s="1"/>
  <c r="H132" i="2" s="1"/>
  <c r="J132" i="2" s="1"/>
  <c r="G131" i="2"/>
  <c r="F131" i="2" s="1"/>
  <c r="H131" i="2" s="1"/>
  <c r="J131" i="2" s="1"/>
  <c r="J130" i="2"/>
  <c r="H130" i="2"/>
  <c r="F130" i="2"/>
  <c r="J128" i="2"/>
  <c r="H128" i="2"/>
  <c r="F128" i="2"/>
  <c r="J127" i="2"/>
  <c r="H127" i="2"/>
  <c r="F127" i="2"/>
  <c r="J126" i="2"/>
  <c r="H126" i="2"/>
  <c r="F126" i="2"/>
  <c r="J125" i="2"/>
  <c r="H125" i="2"/>
  <c r="F125" i="2"/>
  <c r="J124" i="2"/>
  <c r="H124" i="2"/>
  <c r="F124" i="2"/>
  <c r="J120" i="2"/>
  <c r="H120" i="2"/>
  <c r="F120" i="2"/>
  <c r="J119" i="2"/>
  <c r="H119" i="2"/>
  <c r="F119" i="2"/>
  <c r="J118" i="2"/>
  <c r="H118" i="2"/>
  <c r="F118" i="2"/>
  <c r="J116" i="2"/>
  <c r="H116" i="2"/>
  <c r="F116" i="2"/>
  <c r="J114" i="2"/>
  <c r="H114" i="2"/>
  <c r="F114" i="2"/>
  <c r="K113" i="2"/>
  <c r="K112" i="2" s="1"/>
  <c r="I113" i="2"/>
  <c r="I112" i="2" s="1"/>
  <c r="G113" i="2"/>
  <c r="G112" i="2" s="1"/>
  <c r="G145" i="2" s="1"/>
  <c r="E113" i="2"/>
  <c r="E112" i="2" s="1"/>
  <c r="D113" i="2"/>
  <c r="D112" i="2" s="1"/>
  <c r="D145" i="2" s="1"/>
  <c r="C113" i="2"/>
  <c r="C112" i="2" s="1"/>
  <c r="C145" i="2" s="1"/>
  <c r="F143" i="2" l="1"/>
  <c r="F144" i="2"/>
  <c r="F113" i="2"/>
  <c r="F112" i="2" s="1"/>
  <c r="F145" i="2" s="1"/>
  <c r="H113" i="2"/>
  <c r="H112" i="2" s="1"/>
  <c r="H145" i="2" s="1"/>
  <c r="J113" i="2"/>
  <c r="J112" i="2" s="1"/>
  <c r="J145" i="2" s="1"/>
  <c r="F151" i="2"/>
  <c r="F152" i="2" s="1"/>
  <c r="F142" i="2"/>
  <c r="H142" i="2" s="1"/>
  <c r="J142" i="2" s="1"/>
  <c r="F157" i="2"/>
  <c r="H156" i="2"/>
  <c r="G156" i="2"/>
  <c r="E157" i="2"/>
  <c r="G151" i="2"/>
  <c r="I87" i="2"/>
  <c r="I89" i="2"/>
  <c r="H87" i="2"/>
  <c r="H89" i="2"/>
  <c r="I19" i="2"/>
  <c r="I21" i="2"/>
  <c r="H19" i="2"/>
  <c r="H21" i="2"/>
  <c r="H144" i="2"/>
  <c r="K144" i="2"/>
  <c r="J144" i="2" s="1"/>
  <c r="H143" i="2"/>
  <c r="K143" i="2"/>
  <c r="J143" i="2" s="1"/>
  <c r="I131" i="2"/>
  <c r="K131" i="2" s="1"/>
  <c r="K145" i="2" s="1"/>
  <c r="I132" i="2"/>
  <c r="K132" i="2" s="1"/>
  <c r="I133" i="2"/>
  <c r="K133" i="2" s="1"/>
  <c r="I134" i="2"/>
  <c r="K134" i="2" s="1"/>
  <c r="I135" i="2"/>
  <c r="K135" i="2" s="1"/>
  <c r="I136" i="2"/>
  <c r="K136" i="2" s="1"/>
  <c r="I137" i="2"/>
  <c r="K137" i="2" s="1"/>
  <c r="I138" i="2"/>
  <c r="K138" i="2" s="1"/>
  <c r="I139" i="2"/>
  <c r="K139" i="2" s="1"/>
  <c r="I140" i="2"/>
  <c r="K140" i="2" s="1"/>
  <c r="I141" i="2"/>
  <c r="K141" i="2" s="1"/>
  <c r="H151" i="2" l="1"/>
  <c r="J151" i="2" s="1"/>
  <c r="J152" i="2" s="1"/>
  <c r="G152" i="2"/>
  <c r="I151" i="2"/>
  <c r="G157" i="2"/>
  <c r="I156" i="2"/>
  <c r="H157" i="2"/>
  <c r="J156" i="2"/>
  <c r="J157" i="2" s="1"/>
  <c r="H88" i="2"/>
  <c r="J87" i="2"/>
  <c r="J88" i="2" s="1"/>
  <c r="I88" i="2"/>
  <c r="K87" i="2"/>
  <c r="K88" i="2" s="1"/>
  <c r="H90" i="2"/>
  <c r="J89" i="2"/>
  <c r="J90" i="2" s="1"/>
  <c r="I90" i="2"/>
  <c r="K89" i="2"/>
  <c r="K90" i="2" s="1"/>
  <c r="I20" i="2"/>
  <c r="K19" i="2"/>
  <c r="K20" i="2" s="1"/>
  <c r="H20" i="2"/>
  <c r="J19" i="2"/>
  <c r="J20" i="2" s="1"/>
  <c r="H22" i="2"/>
  <c r="J21" i="2"/>
  <c r="J22" i="2" s="1"/>
  <c r="I22" i="2"/>
  <c r="K21" i="2"/>
  <c r="K22" i="2" s="1"/>
  <c r="I145" i="2"/>
  <c r="H152" i="2" l="1"/>
  <c r="I157" i="2"/>
  <c r="K156" i="2"/>
  <c r="K157" i="2" s="1"/>
  <c r="I152" i="2"/>
  <c r="K151" i="2"/>
  <c r="K152" i="2" s="1"/>
</calcChain>
</file>

<file path=xl/sharedStrings.xml><?xml version="1.0" encoding="utf-8"?>
<sst xmlns="http://schemas.openxmlformats.org/spreadsheetml/2006/main" count="680" uniqueCount="223">
  <si>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</si>
  <si>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</si>
  <si>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</si>
  <si>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</si>
  <si>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</si>
  <si>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</si>
  <si>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</si>
  <si>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</si>
  <si>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</si>
  <si>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</si>
  <si>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</si>
  <si>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</si>
  <si>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</si>
  <si>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</si>
  <si>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</si>
  <si>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</si>
  <si>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</si>
  <si>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</si>
  <si>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</si>
  <si>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</si>
  <si>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</si>
  <si>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</si>
  <si>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</si>
  <si>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</si>
  <si>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</si>
  <si>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</si>
  <si>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</si>
  <si>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</si>
  <si>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</si>
  <si>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</si>
  <si>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</si>
  <si>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</si>
  <si>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</si>
  <si>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</si>
  <si>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</si>
  <si>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</si>
  <si>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</si>
  <si>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</si>
  <si>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</si>
  <si>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</si>
  <si>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</si>
  <si>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отчет</t>
  </si>
  <si>
    <t>прогноз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</si>
  <si>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</si>
  <si>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</si>
  <si>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</si>
  <si>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</si>
  <si>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</si>
  <si>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</si>
  <si>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</si>
  <si>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</si>
  <si>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</si>
  <si>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</si>
  <si>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</si>
  <si>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</si>
  <si>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</si>
  <si>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</si>
  <si>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</si>
  <si>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</si>
  <si>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</si>
  <si>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</si>
  <si>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</si>
  <si>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 *</t>
  </si>
  <si>
    <t>Темп роста отгрузки - 17 Производство бумаги и бумажных изделий 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</si>
  <si>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</si>
  <si>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- 10 Производство пищевых продуктов *</t>
  </si>
  <si>
    <t>Темп роста отгрузки -10 Производство пищевых продуктов *</t>
  </si>
  <si>
    <t>Объем отгруженных товаров собственного производства, выполненных работ и услуг собственными силами - 11 Производство напитков *</t>
  </si>
  <si>
    <t>Темп роста отгрузки -11 Производство напитков *</t>
  </si>
  <si>
    <t>Объем отгруженных товаров собственного производства, выполненных работ и услуг собственными силами - 12 Производство табачных изделий 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</si>
  <si>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</si>
  <si>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*</t>
  </si>
  <si>
    <t>Объем отгруженных товаров собственного производства, выполненных работ и услуг собственными силами - 14 Производство одежды *</t>
  </si>
  <si>
    <t>Темп роста отгрузки - 14 Производство одежды 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</si>
  <si>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</si>
  <si>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</si>
  <si>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роста отгрузки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</si>
  <si>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*</t>
  </si>
  <si>
    <t>Темп роста отгрузки - 21 Производство лекарственных средств и материалов, применяемых в медицинских целях 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</si>
  <si>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*</t>
  </si>
  <si>
    <t>Темп роста отгрузки - 22 Производство резиновых и пластмассовых изделий 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</si>
  <si>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*</t>
  </si>
  <si>
    <t>Темп роста отгрузки - 23 Производство прочей неметаллической минеральной продукции *</t>
  </si>
  <si>
    <t>Объем отгруженных товаров собственного производства, выполненных работ и услуг собственными силами - 24 Производство металлургическое *</t>
  </si>
  <si>
    <t>Темп роста отгрузки - 24 Производство металлургическое 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</si>
  <si>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*</t>
  </si>
  <si>
    <t>Темп роста отгрузки - 25 Производство готовых металлических изделий, кроме машин и оборудования 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</si>
  <si>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*</t>
  </si>
  <si>
    <t>Темп роста отгрузки - 26 Производство компьютеров, электронных и  оптических изделий 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</si>
  <si>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*</t>
  </si>
  <si>
    <t>Темп роста отгрузки - 27 Производство электрического оборудования 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</si>
  <si>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*</t>
  </si>
  <si>
    <t>Темп роста отгрузки - 30 Производство прочих транспортных средств и оборудования *</t>
  </si>
  <si>
    <t>Объем отгруженных товаров собственного производства, выполненных работ и услуг собственными силами - 31 Производство мебели *</t>
  </si>
  <si>
    <t>Темп роста отгрузки - 31 Производство мебели 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</si>
  <si>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*</t>
  </si>
  <si>
    <t>Темп роста отгрузки - 32 Производство прочих готовых изделий *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</si>
  <si>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</si>
  <si>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**</t>
  </si>
  <si>
    <t>Темп роста отгрузки - 20 Производство химических веществ и химических продуктов **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</si>
  <si>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</si>
  <si>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</si>
  <si>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</si>
  <si>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</si>
  <si>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</si>
  <si>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</si>
  <si>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</si>
  <si>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</si>
  <si>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</si>
  <si>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</si>
  <si>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</si>
  <si>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</si>
  <si>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</si>
  <si>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</si>
  <si>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</si>
  <si>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</si>
  <si>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оценка показателя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</si>
  <si>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</si>
  <si>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</si>
  <si>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</si>
  <si>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</si>
  <si>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</si>
  <si>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</si>
  <si>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</si>
  <si>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</si>
  <si>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</si>
  <si>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</si>
  <si>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</si>
  <si>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</si>
  <si>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</si>
  <si>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</si>
  <si>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</si>
  <si>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</si>
  <si>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</si>
  <si>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</si>
  <si>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Малое и среднее предпринимательство, включая микропредприятия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</si>
  <si>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</si>
  <si>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</si>
  <si>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Налоговые доходы консолидированного бюджета субъекта Российской Федерации всего, в том числе: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</si>
  <si>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</si>
  <si>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</si>
  <si>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</si>
  <si>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</si>
  <si>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</si>
  <si>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</si>
  <si>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</si>
  <si>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</si>
  <si>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</si>
  <si>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</si>
  <si>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</si>
  <si>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</si>
  <si>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</si>
  <si>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</si>
  <si>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</si>
  <si>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</si>
  <si>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</si>
  <si>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</si>
  <si>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</si>
  <si>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</si>
  <si>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</si>
  <si>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</si>
  <si>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</si>
  <si>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</si>
  <si>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</si>
  <si>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</si>
  <si>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</si>
  <si>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</si>
  <si>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</si>
  <si>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</si>
  <si>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</si>
  <si>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</si>
  <si>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</si>
  <si>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</si>
  <si>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</si>
  <si>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</si>
  <si>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</si>
  <si>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</si>
  <si>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</si>
  <si>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</si>
  <si>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</si>
  <si>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</si>
  <si>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</si>
  <si>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</si>
  <si>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</si>
  <si>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</si>
  <si>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</si>
  <si>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</si>
  <si>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</si>
  <si>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</si>
  <si>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</si>
  <si>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</si>
  <si>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</si>
  <si>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</si>
  <si>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</t>
  </si>
  <si>
    <t>49.0</t>
  </si>
  <si>
    <t>53.30</t>
  </si>
  <si>
    <t>55.70</t>
  </si>
  <si>
    <t>58.40</t>
  </si>
  <si>
    <t>59.0</t>
  </si>
  <si>
    <t>61.25</t>
  </si>
  <si>
    <t>62.0</t>
  </si>
  <si>
    <t>63.50</t>
  </si>
  <si>
    <t>64.70</t>
  </si>
  <si>
    <t>106.52</t>
  </si>
  <si>
    <t>102.20</t>
  </si>
  <si>
    <t>100.70</t>
  </si>
  <si>
    <t>103.48</t>
  </si>
  <si>
    <t>103.20</t>
  </si>
  <si>
    <t>101.96</t>
  </si>
  <si>
    <t>101.55</t>
  </si>
  <si>
    <t>101.80</t>
  </si>
  <si>
    <t>2.60</t>
  </si>
  <si>
    <t>2.92</t>
  </si>
  <si>
    <t>3.1</t>
  </si>
  <si>
    <t>3.2</t>
  </si>
  <si>
    <t>3.25</t>
  </si>
  <si>
    <t>3.30</t>
  </si>
  <si>
    <t>3.3</t>
  </si>
  <si>
    <t>-</t>
  </si>
  <si>
    <t>3,94</t>
  </si>
  <si>
    <t>Приложение 1</t>
  </si>
  <si>
    <t>к постановлению администрации Грачевского муниципального района Ставропольского края</t>
  </si>
  <si>
    <t>Прогноз социально-экономического развития Грачевского муниципального округа Ставропольского края                                                                          на 2021 год и плановый период 2022 и 2023 годов.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</si>
</sst>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sz val="22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2" fontId="7" fillId="0" borderId="0" xfId="0" applyNumberFormat="1" applyFont="1" applyAlignment="1">
      <alignment horizontal="center" vertical="top"/>
    </xf>
    <xf numFmtId="2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vertical="top" wrapText="1" shrinkToFit="1"/>
    </xf>
    <xf numFmtId="0" fontId="3" fillId="0" borderId="1" xfId="0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top" wrapText="1" shrinkToFit="1"/>
    </xf>
    <xf numFmtId="2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left" vertical="top" wrapText="1" shrinkToFit="1"/>
    </xf>
    <xf numFmtId="0" fontId="3" fillId="0" borderId="0" xfId="0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 applyProtection="1">
      <alignment horizontal="left" vertical="top" wrapText="1" shrinkToFit="1"/>
    </xf>
    <xf numFmtId="0" fontId="2" fillId="0" borderId="1" xfId="0" applyFont="1" applyFill="1" applyBorder="1" applyAlignment="1" applyProtection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 applyProtection="1">
      <alignment horizontal="left" vertical="top" wrapText="1" shrinkToFit="1"/>
    </xf>
    <xf numFmtId="0" fontId="1" fillId="0" borderId="0" xfId="0" applyFont="1" applyFill="1" applyBorder="1" applyAlignment="1" applyProtection="1">
      <alignment horizontal="left" vertical="top" wrapText="1" shrinkToFit="1"/>
    </xf>
    <xf numFmtId="0" fontId="3" fillId="0" borderId="1" xfId="0" applyFont="1" applyFill="1" applyBorder="1" applyAlignment="1" applyProtection="1">
      <alignment horizontal="left" vertical="top" wrapText="1" shrinkToFit="1"/>
    </xf>
    <xf numFmtId="0" fontId="2" fillId="0" borderId="2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2" fontId="2" fillId="0" borderId="1" xfId="0" applyNumberFormat="1" applyFont="1" applyFill="1" applyBorder="1" applyAlignment="1">
      <alignment horizontal="center" vertical="top" wrapText="1" shrinkToFit="1"/>
    </xf>
    <xf numFmtId="2" fontId="2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vertical="top" wrapText="1" shrinkToFit="1"/>
    </xf>
    <xf numFmtId="2" fontId="2" fillId="0" borderId="1" xfId="0" applyNumberFormat="1" applyFont="1" applyFill="1" applyBorder="1" applyAlignment="1" applyProtection="1">
      <alignment horizontal="center" vertical="top" wrapText="1" shrinkToFit="1"/>
    </xf>
    <xf numFmtId="0" fontId="3" fillId="0" borderId="0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horizontal="left" vertical="top" wrapText="1" shrinkToFit="1"/>
    </xf>
    <xf numFmtId="2" fontId="3" fillId="0" borderId="1" xfId="0" applyNumberFormat="1" applyFont="1" applyFill="1" applyBorder="1" applyAlignment="1">
      <alignment horizontal="center" vertical="top" wrapText="1" shrinkToFit="1"/>
    </xf>
    <xf numFmtId="2" fontId="3" fillId="0" borderId="1" xfId="0" applyNumberFormat="1" applyFont="1" applyFill="1" applyBorder="1" applyAlignment="1" applyProtection="1">
      <alignment horizontal="center" vertical="top" wrapText="1" shrinkToFi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 shrinkToFit="1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Alignment="1">
      <alignment vertical="center"/>
    </xf>
    <xf numFmtId="0" fontId="0" fillId="0" borderId="2" xfId="0" applyNumberFormat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top" wrapText="1" shrinkToFit="1"/>
    </xf>
    <xf numFmtId="0" fontId="0" fillId="2" borderId="1" xfId="0" applyFill="1" applyBorder="1" applyAlignment="1">
      <alignment vertical="top"/>
    </xf>
    <xf numFmtId="2" fontId="0" fillId="2" borderId="1" xfId="0" applyNumberFormat="1" applyFill="1" applyBorder="1" applyAlignment="1">
      <alignment horizontal="center" vertical="top"/>
    </xf>
    <xf numFmtId="0" fontId="1" fillId="0" borderId="1" xfId="0" applyFont="1" applyFill="1" applyBorder="1" applyAlignment="1" applyProtection="1">
      <alignment horizontal="left" vertical="top" wrapText="1" shrinkToFit="1"/>
    </xf>
    <xf numFmtId="2" fontId="1" fillId="0" borderId="1" xfId="0" applyNumberFormat="1" applyFont="1" applyFill="1" applyBorder="1" applyAlignment="1" applyProtection="1">
      <alignment horizontal="center" vertical="top" wrapText="1" shrinkToFit="1"/>
    </xf>
    <xf numFmtId="2" fontId="9" fillId="0" borderId="0" xfId="0" applyNumberFormat="1" applyFont="1" applyFill="1" applyAlignment="1">
      <alignment horizontal="center" vertical="top"/>
    </xf>
    <xf numFmtId="2" fontId="9" fillId="0" borderId="0" xfId="0" applyNumberFormat="1" applyFont="1" applyAlignment="1">
      <alignment horizontal="left" vertical="top" wrapText="1"/>
    </xf>
    <xf numFmtId="0" fontId="1" fillId="0" borderId="1" xfId="0" applyFont="1" applyFill="1" applyBorder="1" applyAlignment="1" applyProtection="1">
      <alignment horizontal="left" vertical="top" wrapText="1" shrinkToFit="1"/>
    </xf>
    <xf numFmtId="0" fontId="8" fillId="0" borderId="0" xfId="0" applyFont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8"/>
  <sheetViews>
    <sheetView tabSelected="1" view="pageBreakPreview" topLeftCell="A148" zoomScale="50" zoomScaleNormal="55" zoomScaleSheetLayoutView="50" workbookViewId="0">
      <selection activeCell="H4" sqref="H4"/>
    </sheetView>
  </sheetViews>
  <sheetFormatPr defaultColWidth="9.109375" defaultRowHeight="13.2" x14ac:dyDescent="0.25"/>
  <cols>
    <col min="1" max="1" width="47.5546875" style="3" customWidth="1"/>
    <col min="2" max="2" width="22.88671875" style="4" customWidth="1"/>
    <col min="3" max="5" width="20.33203125" style="5" customWidth="1"/>
    <col min="6" max="11" width="21.44140625" style="5" customWidth="1"/>
    <col min="12" max="14" width="11" style="3" customWidth="1"/>
    <col min="15" max="15" width="11.6640625" style="3" customWidth="1"/>
    <col min="16" max="16" width="11" style="3" customWidth="1"/>
    <col min="17" max="17" width="10" style="3" customWidth="1"/>
    <col min="18" max="18" width="10.88671875" style="3" customWidth="1"/>
    <col min="19" max="19" width="11" style="3" customWidth="1"/>
    <col min="20" max="20" width="10.109375" style="3" customWidth="1"/>
    <col min="21" max="21" width="18.33203125" style="3" customWidth="1"/>
    <col min="22" max="16384" width="9.109375" style="3"/>
  </cols>
  <sheetData>
    <row r="1" spans="1:20" s="6" customFormat="1" ht="31.8" x14ac:dyDescent="0.25">
      <c r="B1" s="7"/>
      <c r="C1" s="8"/>
      <c r="D1" s="8"/>
      <c r="E1" s="8"/>
      <c r="F1" s="8"/>
      <c r="G1" s="8"/>
      <c r="H1" s="9"/>
      <c r="I1" s="61" t="s">
        <v>220</v>
      </c>
      <c r="J1" s="61"/>
      <c r="K1" s="61"/>
      <c r="L1" s="10"/>
      <c r="M1" s="11"/>
      <c r="N1" s="11"/>
      <c r="O1" s="11"/>
      <c r="P1" s="11"/>
      <c r="Q1" s="11"/>
      <c r="R1" s="11"/>
      <c r="S1" s="11"/>
      <c r="T1" s="11"/>
    </row>
    <row r="2" spans="1:20" s="6" customFormat="1" ht="167.4" customHeight="1" x14ac:dyDescent="0.25">
      <c r="B2" s="7"/>
      <c r="C2" s="8"/>
      <c r="D2" s="8"/>
      <c r="E2" s="8"/>
      <c r="F2" s="8"/>
      <c r="G2" s="8"/>
      <c r="H2" s="8"/>
      <c r="I2" s="62" t="s">
        <v>221</v>
      </c>
      <c r="J2" s="62"/>
      <c r="K2" s="62"/>
    </row>
    <row r="3" spans="1:20" s="6" customFormat="1" ht="68.25" customHeight="1" x14ac:dyDescent="0.25">
      <c r="A3" s="64" t="s">
        <v>222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7"/>
      <c r="M3" s="7"/>
      <c r="N3" s="7"/>
      <c r="O3" s="7"/>
      <c r="P3" s="7"/>
      <c r="Q3" s="7"/>
      <c r="R3" s="7"/>
      <c r="S3" s="7"/>
      <c r="T3" s="7"/>
    </row>
    <row r="4" spans="1:20" ht="23.25" customHeight="1" x14ac:dyDescent="0.25"/>
    <row r="5" spans="1:20" s="51" customFormat="1" ht="36" x14ac:dyDescent="0.25">
      <c r="A5" s="65" t="s">
        <v>39</v>
      </c>
      <c r="B5" s="65" t="s">
        <v>40</v>
      </c>
      <c r="C5" s="48" t="s">
        <v>41</v>
      </c>
      <c r="D5" s="48" t="s">
        <v>41</v>
      </c>
      <c r="E5" s="48" t="s">
        <v>116</v>
      </c>
      <c r="F5" s="65" t="s">
        <v>42</v>
      </c>
      <c r="G5" s="65"/>
      <c r="H5" s="65"/>
      <c r="I5" s="65"/>
      <c r="J5" s="65"/>
      <c r="K5" s="65"/>
      <c r="L5" s="49"/>
      <c r="M5" s="50"/>
      <c r="N5" s="50"/>
      <c r="O5" s="50"/>
      <c r="P5" s="50"/>
      <c r="Q5" s="50"/>
      <c r="R5" s="50"/>
      <c r="S5" s="50"/>
      <c r="T5" s="50"/>
    </row>
    <row r="6" spans="1:20" s="51" customFormat="1" ht="18" x14ac:dyDescent="0.25">
      <c r="A6" s="65"/>
      <c r="B6" s="65"/>
      <c r="C6" s="65">
        <v>2018</v>
      </c>
      <c r="D6" s="65">
        <v>2019</v>
      </c>
      <c r="E6" s="65">
        <v>2020</v>
      </c>
      <c r="F6" s="65">
        <v>2021</v>
      </c>
      <c r="G6" s="65"/>
      <c r="H6" s="65">
        <v>2022</v>
      </c>
      <c r="I6" s="65"/>
      <c r="J6" s="65">
        <v>2023</v>
      </c>
      <c r="K6" s="65"/>
      <c r="L6" s="52"/>
      <c r="M6" s="53"/>
      <c r="N6" s="53"/>
      <c r="O6" s="53"/>
      <c r="P6" s="53"/>
      <c r="Q6" s="53"/>
      <c r="R6" s="53"/>
      <c r="S6" s="53"/>
      <c r="T6" s="53"/>
    </row>
    <row r="7" spans="1:20" s="51" customFormat="1" ht="33.75" customHeight="1" x14ac:dyDescent="0.25">
      <c r="A7" s="65"/>
      <c r="B7" s="65"/>
      <c r="C7" s="65"/>
      <c r="D7" s="65"/>
      <c r="E7" s="65"/>
      <c r="F7" s="48" t="s">
        <v>57</v>
      </c>
      <c r="G7" s="48" t="s">
        <v>56</v>
      </c>
      <c r="H7" s="48" t="s">
        <v>57</v>
      </c>
      <c r="I7" s="48" t="s">
        <v>56</v>
      </c>
      <c r="J7" s="48" t="s">
        <v>57</v>
      </c>
      <c r="K7" s="48" t="s">
        <v>56</v>
      </c>
      <c r="L7" s="54"/>
      <c r="M7" s="55"/>
      <c r="N7" s="55"/>
      <c r="O7" s="55"/>
      <c r="P7" s="55"/>
      <c r="Q7" s="55"/>
      <c r="R7" s="55"/>
      <c r="S7" s="55"/>
      <c r="T7" s="55"/>
    </row>
    <row r="8" spans="1:20" s="51" customFormat="1" ht="26.25" customHeight="1" x14ac:dyDescent="0.25">
      <c r="A8" s="65"/>
      <c r="B8" s="65"/>
      <c r="C8" s="65"/>
      <c r="D8" s="65"/>
      <c r="E8" s="65"/>
      <c r="F8" s="48" t="s">
        <v>58</v>
      </c>
      <c r="G8" s="48" t="s">
        <v>59</v>
      </c>
      <c r="H8" s="48" t="s">
        <v>58</v>
      </c>
      <c r="I8" s="48" t="s">
        <v>59</v>
      </c>
      <c r="J8" s="48" t="s">
        <v>58</v>
      </c>
      <c r="K8" s="48" t="s">
        <v>59</v>
      </c>
      <c r="L8" s="54"/>
      <c r="M8" s="55"/>
      <c r="N8" s="55"/>
      <c r="O8" s="55"/>
      <c r="P8" s="55"/>
      <c r="Q8" s="55"/>
      <c r="R8" s="55"/>
      <c r="S8" s="55"/>
      <c r="T8" s="55"/>
    </row>
    <row r="9" spans="1:20" s="14" customFormat="1" ht="22.5" customHeight="1" x14ac:dyDescent="0.25">
      <c r="A9" s="56" t="s">
        <v>117</v>
      </c>
      <c r="B9" s="57"/>
      <c r="C9" s="58"/>
      <c r="D9" s="58"/>
      <c r="E9" s="58"/>
      <c r="F9" s="58"/>
      <c r="G9" s="58"/>
      <c r="H9" s="58"/>
      <c r="I9" s="58"/>
      <c r="J9" s="58"/>
      <c r="K9" s="58"/>
      <c r="L9" s="15"/>
      <c r="M9" s="16"/>
      <c r="N9" s="16"/>
      <c r="O9" s="16"/>
      <c r="P9" s="16"/>
      <c r="Q9" s="16"/>
      <c r="R9" s="16"/>
      <c r="S9" s="16"/>
      <c r="T9" s="16"/>
    </row>
    <row r="10" spans="1:20" s="14" customFormat="1" ht="36" x14ac:dyDescent="0.25">
      <c r="A10" s="27" t="s">
        <v>118</v>
      </c>
      <c r="B10" s="1" t="s">
        <v>22</v>
      </c>
      <c r="C10" s="2">
        <v>37.78</v>
      </c>
      <c r="D10" s="2">
        <v>37.56</v>
      </c>
      <c r="E10" s="2">
        <v>37.51</v>
      </c>
      <c r="F10" s="2">
        <v>37.51</v>
      </c>
      <c r="G10" s="2">
        <v>37.58</v>
      </c>
      <c r="H10" s="2">
        <v>37.58</v>
      </c>
      <c r="I10" s="2">
        <v>37.700000000000003</v>
      </c>
      <c r="J10" s="2">
        <v>37.6</v>
      </c>
      <c r="K10" s="2">
        <v>37.799999999999997</v>
      </c>
      <c r="L10" s="15"/>
      <c r="M10" s="16"/>
      <c r="N10" s="16"/>
      <c r="O10" s="16"/>
      <c r="P10" s="16"/>
      <c r="Q10" s="16"/>
      <c r="R10" s="16"/>
      <c r="S10" s="16"/>
      <c r="T10" s="16"/>
    </row>
    <row r="11" spans="1:20" s="14" customFormat="1" ht="54" x14ac:dyDescent="0.25">
      <c r="A11" s="27" t="s">
        <v>119</v>
      </c>
      <c r="B11" s="1" t="s">
        <v>22</v>
      </c>
      <c r="C11" s="2">
        <v>20.39</v>
      </c>
      <c r="D11" s="2">
        <v>20.38</v>
      </c>
      <c r="E11" s="2">
        <v>20.41</v>
      </c>
      <c r="F11" s="2">
        <v>20.38</v>
      </c>
      <c r="G11" s="2">
        <v>20.420000000000002</v>
      </c>
      <c r="H11" s="2">
        <v>20.39</v>
      </c>
      <c r="I11" s="2">
        <v>20.43</v>
      </c>
      <c r="J11" s="2">
        <v>20.420000000000002</v>
      </c>
      <c r="K11" s="2">
        <v>20.440000000000001</v>
      </c>
      <c r="L11" s="15"/>
      <c r="M11" s="16"/>
      <c r="N11" s="16"/>
      <c r="O11" s="16"/>
      <c r="P11" s="16"/>
      <c r="Q11" s="16"/>
      <c r="R11" s="16"/>
      <c r="S11" s="16"/>
      <c r="T11" s="16"/>
    </row>
    <row r="12" spans="1:20" s="14" customFormat="1" ht="54" x14ac:dyDescent="0.25">
      <c r="A12" s="27" t="s">
        <v>120</v>
      </c>
      <c r="B12" s="1" t="s">
        <v>22</v>
      </c>
      <c r="C12" s="2">
        <v>9.66</v>
      </c>
      <c r="D12" s="2">
        <v>9.66</v>
      </c>
      <c r="E12" s="2">
        <v>9.64</v>
      </c>
      <c r="F12" s="2">
        <v>9.64</v>
      </c>
      <c r="G12" s="2">
        <v>9.6300000000000008</v>
      </c>
      <c r="H12" s="2">
        <v>9.6300000000000008</v>
      </c>
      <c r="I12" s="2">
        <v>9.5</v>
      </c>
      <c r="J12" s="2">
        <v>9.61</v>
      </c>
      <c r="K12" s="2">
        <v>9.4</v>
      </c>
      <c r="L12" s="15"/>
      <c r="M12" s="16"/>
      <c r="N12" s="16"/>
      <c r="O12" s="16"/>
      <c r="P12" s="16"/>
      <c r="Q12" s="16"/>
      <c r="R12" s="16"/>
      <c r="S12" s="16"/>
      <c r="T12" s="16"/>
    </row>
    <row r="13" spans="1:20" s="14" customFormat="1" ht="36" x14ac:dyDescent="0.25">
      <c r="A13" s="27" t="s">
        <v>100</v>
      </c>
      <c r="B13" s="1" t="s">
        <v>101</v>
      </c>
      <c r="C13" s="2">
        <v>71</v>
      </c>
      <c r="D13" s="2">
        <v>71.2</v>
      </c>
      <c r="E13" s="2">
        <v>71.3</v>
      </c>
      <c r="F13" s="2">
        <v>71.2</v>
      </c>
      <c r="G13" s="2">
        <v>71.3</v>
      </c>
      <c r="H13" s="2">
        <v>71.3</v>
      </c>
      <c r="I13" s="2">
        <v>71.400000000000006</v>
      </c>
      <c r="J13" s="2">
        <v>71.400000000000006</v>
      </c>
      <c r="K13" s="2">
        <v>71.5</v>
      </c>
      <c r="L13" s="15"/>
      <c r="M13" s="16"/>
      <c r="N13" s="16"/>
      <c r="O13" s="16"/>
      <c r="P13" s="16"/>
      <c r="Q13" s="16"/>
      <c r="R13" s="16"/>
      <c r="S13" s="16"/>
      <c r="T13" s="16"/>
    </row>
    <row r="14" spans="1:20" s="14" customFormat="1" ht="72" x14ac:dyDescent="0.25">
      <c r="A14" s="27" t="s">
        <v>43</v>
      </c>
      <c r="B14" s="1" t="s">
        <v>121</v>
      </c>
      <c r="C14" s="2">
        <v>10.19</v>
      </c>
      <c r="D14" s="2">
        <v>9.6</v>
      </c>
      <c r="E14" s="2">
        <v>9.9</v>
      </c>
      <c r="F14" s="2">
        <v>9.8000000000000007</v>
      </c>
      <c r="G14" s="2">
        <v>10</v>
      </c>
      <c r="H14" s="2">
        <v>10.1</v>
      </c>
      <c r="I14" s="2">
        <v>10.19</v>
      </c>
      <c r="J14" s="2">
        <v>10.15</v>
      </c>
      <c r="K14" s="2">
        <v>10.199999999999999</v>
      </c>
      <c r="L14" s="15"/>
      <c r="M14" s="16"/>
      <c r="N14" s="16"/>
      <c r="O14" s="16"/>
      <c r="P14" s="16"/>
      <c r="Q14" s="16"/>
      <c r="R14" s="16"/>
      <c r="S14" s="16"/>
      <c r="T14" s="16"/>
    </row>
    <row r="15" spans="1:20" s="14" customFormat="1" ht="54" x14ac:dyDescent="0.25">
      <c r="A15" s="27" t="s">
        <v>44</v>
      </c>
      <c r="B15" s="1" t="s">
        <v>45</v>
      </c>
      <c r="C15" s="2">
        <v>12.79</v>
      </c>
      <c r="D15" s="2">
        <v>13</v>
      </c>
      <c r="E15" s="2">
        <v>12.8</v>
      </c>
      <c r="F15" s="2">
        <v>12.8</v>
      </c>
      <c r="G15" s="2">
        <v>12.6</v>
      </c>
      <c r="H15" s="2">
        <v>12.72</v>
      </c>
      <c r="I15" s="2">
        <v>12.51</v>
      </c>
      <c r="J15" s="2">
        <v>12.6</v>
      </c>
      <c r="K15" s="2">
        <v>12.4</v>
      </c>
      <c r="L15" s="28"/>
      <c r="M15" s="29"/>
      <c r="N15" s="29"/>
      <c r="O15" s="29"/>
      <c r="P15" s="29"/>
      <c r="Q15" s="29"/>
      <c r="R15" s="29"/>
      <c r="S15" s="29"/>
      <c r="T15" s="29"/>
    </row>
    <row r="16" spans="1:20" s="14" customFormat="1" ht="36" x14ac:dyDescent="0.25">
      <c r="A16" s="27" t="s">
        <v>46</v>
      </c>
      <c r="B16" s="1" t="s">
        <v>47</v>
      </c>
      <c r="C16" s="2">
        <v>-2.59</v>
      </c>
      <c r="D16" s="2">
        <v>-3.4</v>
      </c>
      <c r="E16" s="2">
        <v>-2.9</v>
      </c>
      <c r="F16" s="2">
        <v>-3.4</v>
      </c>
      <c r="G16" s="2">
        <v>-2.85</v>
      </c>
      <c r="H16" s="2">
        <v>-3.3</v>
      </c>
      <c r="I16" s="2">
        <v>-2.6</v>
      </c>
      <c r="J16" s="2">
        <v>-3</v>
      </c>
      <c r="K16" s="2">
        <v>-2.35</v>
      </c>
      <c r="L16" s="15"/>
      <c r="M16" s="16"/>
      <c r="N16" s="16"/>
      <c r="O16" s="16"/>
      <c r="P16" s="16"/>
      <c r="Q16" s="16"/>
      <c r="R16" s="16"/>
      <c r="S16" s="16"/>
      <c r="T16" s="16"/>
    </row>
    <row r="17" spans="1:20" s="14" customFormat="1" ht="18" x14ac:dyDescent="0.25">
      <c r="A17" s="27" t="s">
        <v>102</v>
      </c>
      <c r="B17" s="1" t="s">
        <v>22</v>
      </c>
      <c r="C17" s="2">
        <v>7.0000000000000007E-2</v>
      </c>
      <c r="D17" s="2">
        <v>-0.27</v>
      </c>
      <c r="E17" s="2">
        <v>0.03</v>
      </c>
      <c r="F17" s="2">
        <v>0.01</v>
      </c>
      <c r="G17" s="2">
        <v>7.0000000000000007E-2</v>
      </c>
      <c r="H17" s="2">
        <v>0.03</v>
      </c>
      <c r="I17" s="2">
        <v>0.1</v>
      </c>
      <c r="J17" s="2">
        <v>0.04</v>
      </c>
      <c r="K17" s="2">
        <v>0.19</v>
      </c>
      <c r="L17" s="15"/>
      <c r="M17" s="16"/>
      <c r="N17" s="16"/>
      <c r="O17" s="16"/>
      <c r="P17" s="16"/>
      <c r="Q17" s="16"/>
      <c r="R17" s="16"/>
      <c r="S17" s="16"/>
      <c r="T17" s="16"/>
    </row>
    <row r="18" spans="1:20" s="14" customFormat="1" ht="18" x14ac:dyDescent="0.25">
      <c r="A18" s="59" t="s">
        <v>123</v>
      </c>
      <c r="B18" s="59"/>
      <c r="C18" s="60"/>
      <c r="D18" s="60"/>
      <c r="E18" s="60"/>
      <c r="F18" s="60"/>
      <c r="G18" s="60"/>
      <c r="H18" s="60"/>
      <c r="I18" s="60"/>
      <c r="J18" s="60"/>
      <c r="K18" s="60"/>
      <c r="L18" s="15"/>
      <c r="M18" s="16"/>
      <c r="N18" s="16"/>
      <c r="O18" s="16"/>
      <c r="P18" s="16"/>
      <c r="Q18" s="16"/>
      <c r="R18" s="16"/>
      <c r="S18" s="16"/>
      <c r="T18" s="16"/>
    </row>
    <row r="19" spans="1:20" s="14" customFormat="1" ht="90" x14ac:dyDescent="0.25">
      <c r="A19" s="30" t="s">
        <v>50</v>
      </c>
      <c r="B19" s="25" t="s">
        <v>48</v>
      </c>
      <c r="C19" s="2">
        <v>437.66</v>
      </c>
      <c r="D19" s="2">
        <v>470.57</v>
      </c>
      <c r="E19" s="2">
        <v>475</v>
      </c>
      <c r="F19" s="2">
        <f>E19*101.9%</f>
        <v>484.02500000000003</v>
      </c>
      <c r="G19" s="2">
        <f>E19*102.8%</f>
        <v>488.3</v>
      </c>
      <c r="H19" s="2">
        <f>F19*103.5%</f>
        <v>500.96587499999998</v>
      </c>
      <c r="I19" s="2">
        <f>G19*104.3%</f>
        <v>509.29689999999999</v>
      </c>
      <c r="J19" s="2">
        <f>H19*101.9%</f>
        <v>510.48422662500002</v>
      </c>
      <c r="K19" s="2">
        <f>I19*102.7%</f>
        <v>523.04791630000011</v>
      </c>
      <c r="L19" s="15"/>
      <c r="M19" s="16"/>
      <c r="N19" s="16"/>
      <c r="O19" s="16"/>
      <c r="P19" s="16"/>
      <c r="Q19" s="16"/>
      <c r="R19" s="16"/>
      <c r="S19" s="16"/>
      <c r="T19" s="16"/>
    </row>
    <row r="20" spans="1:20" s="14" customFormat="1" ht="72" x14ac:dyDescent="0.25">
      <c r="A20" s="30" t="s">
        <v>51</v>
      </c>
      <c r="B20" s="25" t="s">
        <v>36</v>
      </c>
      <c r="C20" s="2">
        <v>81.7</v>
      </c>
      <c r="D20" s="2">
        <f>(D19/C19)*100</f>
        <v>107.51953571265365</v>
      </c>
      <c r="E20" s="2">
        <f t="shared" ref="E20:F20" si="0">(E19/D19)*100</f>
        <v>100.94141147969484</v>
      </c>
      <c r="F20" s="2">
        <f t="shared" si="0"/>
        <v>101.9</v>
      </c>
      <c r="G20" s="2">
        <f>(G19/E19)*100</f>
        <v>102.8</v>
      </c>
      <c r="H20" s="2">
        <f>(H19/F19)*100</f>
        <v>103.49999999999999</v>
      </c>
      <c r="I20" s="2">
        <f>(I19/G19)*100</f>
        <v>104.3</v>
      </c>
      <c r="J20" s="2">
        <f>(J19/H19)*100</f>
        <v>101.9</v>
      </c>
      <c r="K20" s="2">
        <f>(K19/I19)*100</f>
        <v>102.70000000000002</v>
      </c>
      <c r="L20" s="15"/>
      <c r="M20" s="16"/>
      <c r="N20" s="16"/>
      <c r="O20" s="16"/>
      <c r="P20" s="16"/>
      <c r="Q20" s="16"/>
      <c r="R20" s="16"/>
      <c r="S20" s="16"/>
      <c r="T20" s="16"/>
    </row>
    <row r="21" spans="1:20" s="14" customFormat="1" ht="90" x14ac:dyDescent="0.25">
      <c r="A21" s="30" t="s">
        <v>65</v>
      </c>
      <c r="B21" s="25" t="s">
        <v>48</v>
      </c>
      <c r="C21" s="2">
        <v>437.66</v>
      </c>
      <c r="D21" s="2">
        <v>470.57</v>
      </c>
      <c r="E21" s="2">
        <v>494.5</v>
      </c>
      <c r="F21" s="2">
        <f>E21*101.9%</f>
        <v>503.89550000000008</v>
      </c>
      <c r="G21" s="2">
        <f>E21*102.8%</f>
        <v>508.346</v>
      </c>
      <c r="H21" s="2">
        <f>F21*103.5%</f>
        <v>521.53184250000004</v>
      </c>
      <c r="I21" s="2">
        <f>G21*104.3%</f>
        <v>530.20487800000001</v>
      </c>
      <c r="J21" s="2">
        <f>H21*101.9%</f>
        <v>531.44094750750014</v>
      </c>
      <c r="K21" s="2">
        <f>I21*102.7%</f>
        <v>544.52040970600012</v>
      </c>
      <c r="L21" s="15"/>
      <c r="M21" s="16"/>
      <c r="N21" s="16"/>
      <c r="O21" s="16"/>
      <c r="P21" s="16"/>
      <c r="Q21" s="16"/>
      <c r="R21" s="16"/>
      <c r="S21" s="16"/>
      <c r="T21" s="16"/>
    </row>
    <row r="22" spans="1:20" s="14" customFormat="1" ht="72" x14ac:dyDescent="0.25">
      <c r="A22" s="30" t="s">
        <v>66</v>
      </c>
      <c r="B22" s="25" t="s">
        <v>36</v>
      </c>
      <c r="C22" s="2">
        <v>81.7</v>
      </c>
      <c r="D22" s="2">
        <f>(D21/C21)*100</f>
        <v>107.51953571265365</v>
      </c>
      <c r="E22" s="2">
        <f t="shared" ref="E22:F22" si="1">(E21/D21)*100</f>
        <v>105.08532205622969</v>
      </c>
      <c r="F22" s="2">
        <f t="shared" si="1"/>
        <v>101.9</v>
      </c>
      <c r="G22" s="2">
        <f>(G21/E21)*100</f>
        <v>102.8</v>
      </c>
      <c r="H22" s="2">
        <f>(H21/F21)*100</f>
        <v>103.49999999999999</v>
      </c>
      <c r="I22" s="2">
        <f>(I21/G21)*100</f>
        <v>104.3</v>
      </c>
      <c r="J22" s="2">
        <f>(J21/H21)*100</f>
        <v>101.9</v>
      </c>
      <c r="K22" s="2">
        <f>(K21/I21)*100</f>
        <v>102.70000000000002</v>
      </c>
      <c r="L22" s="15"/>
      <c r="M22" s="16"/>
      <c r="N22" s="16"/>
      <c r="O22" s="16"/>
      <c r="P22" s="16"/>
      <c r="Q22" s="16"/>
      <c r="R22" s="16"/>
      <c r="S22" s="16"/>
      <c r="T22" s="16"/>
    </row>
    <row r="23" spans="1:20" s="14" customFormat="1" ht="90" x14ac:dyDescent="0.25">
      <c r="A23" s="30" t="s">
        <v>67</v>
      </c>
      <c r="B23" s="18" t="s">
        <v>48</v>
      </c>
      <c r="C23" s="2" t="s">
        <v>218</v>
      </c>
      <c r="D23" s="2" t="s">
        <v>218</v>
      </c>
      <c r="E23" s="2" t="s">
        <v>218</v>
      </c>
      <c r="F23" s="2" t="s">
        <v>218</v>
      </c>
      <c r="G23" s="2" t="s">
        <v>218</v>
      </c>
      <c r="H23" s="2" t="s">
        <v>218</v>
      </c>
      <c r="I23" s="2" t="s">
        <v>218</v>
      </c>
      <c r="J23" s="2" t="s">
        <v>218</v>
      </c>
      <c r="K23" s="2" t="s">
        <v>218</v>
      </c>
      <c r="L23" s="15"/>
      <c r="M23" s="16"/>
      <c r="N23" s="16"/>
      <c r="O23" s="16"/>
      <c r="P23" s="16"/>
      <c r="Q23" s="16"/>
      <c r="R23" s="16"/>
      <c r="S23" s="16"/>
      <c r="T23" s="16"/>
    </row>
    <row r="24" spans="1:20" s="14" customFormat="1" ht="72" x14ac:dyDescent="0.25">
      <c r="A24" s="30" t="s">
        <v>68</v>
      </c>
      <c r="B24" s="18" t="s">
        <v>36</v>
      </c>
      <c r="C24" s="2" t="s">
        <v>218</v>
      </c>
      <c r="D24" s="2" t="s">
        <v>218</v>
      </c>
      <c r="E24" s="2" t="s">
        <v>218</v>
      </c>
      <c r="F24" s="2" t="s">
        <v>218</v>
      </c>
      <c r="G24" s="2" t="s">
        <v>218</v>
      </c>
      <c r="H24" s="2" t="s">
        <v>218</v>
      </c>
      <c r="I24" s="2" t="s">
        <v>218</v>
      </c>
      <c r="J24" s="2" t="s">
        <v>218</v>
      </c>
      <c r="K24" s="2" t="s">
        <v>218</v>
      </c>
      <c r="L24" s="15"/>
      <c r="M24" s="16"/>
      <c r="N24" s="16"/>
      <c r="O24" s="16"/>
      <c r="P24" s="16"/>
      <c r="Q24" s="16"/>
      <c r="R24" s="16"/>
      <c r="S24" s="16"/>
      <c r="T24" s="16"/>
    </row>
    <row r="25" spans="1:20" s="14" customFormat="1" ht="90" x14ac:dyDescent="0.25">
      <c r="A25" s="30" t="s">
        <v>69</v>
      </c>
      <c r="B25" s="18" t="s">
        <v>48</v>
      </c>
      <c r="C25" s="2" t="s">
        <v>218</v>
      </c>
      <c r="D25" s="2" t="s">
        <v>218</v>
      </c>
      <c r="E25" s="2" t="s">
        <v>218</v>
      </c>
      <c r="F25" s="2" t="s">
        <v>218</v>
      </c>
      <c r="G25" s="2" t="s">
        <v>218</v>
      </c>
      <c r="H25" s="2" t="s">
        <v>218</v>
      </c>
      <c r="I25" s="2" t="s">
        <v>218</v>
      </c>
      <c r="J25" s="2" t="s">
        <v>218</v>
      </c>
      <c r="K25" s="2" t="s">
        <v>218</v>
      </c>
      <c r="L25" s="15"/>
      <c r="M25" s="16"/>
      <c r="N25" s="16"/>
      <c r="O25" s="16"/>
      <c r="P25" s="16"/>
      <c r="Q25" s="16"/>
      <c r="R25" s="16"/>
      <c r="S25" s="16"/>
      <c r="T25" s="16"/>
    </row>
    <row r="26" spans="1:20" s="14" customFormat="1" ht="72" x14ac:dyDescent="0.25">
      <c r="A26" s="30" t="s">
        <v>70</v>
      </c>
      <c r="B26" s="18" t="s">
        <v>36</v>
      </c>
      <c r="C26" s="2" t="s">
        <v>218</v>
      </c>
      <c r="D26" s="2" t="s">
        <v>218</v>
      </c>
      <c r="E26" s="2" t="s">
        <v>218</v>
      </c>
      <c r="F26" s="2" t="s">
        <v>218</v>
      </c>
      <c r="G26" s="2" t="s">
        <v>218</v>
      </c>
      <c r="H26" s="2" t="s">
        <v>218</v>
      </c>
      <c r="I26" s="2" t="s">
        <v>218</v>
      </c>
      <c r="J26" s="2" t="s">
        <v>218</v>
      </c>
      <c r="K26" s="2" t="s">
        <v>218</v>
      </c>
      <c r="L26" s="15"/>
      <c r="M26" s="16"/>
      <c r="N26" s="16"/>
      <c r="O26" s="16"/>
      <c r="P26" s="16"/>
      <c r="Q26" s="16"/>
      <c r="R26" s="16"/>
      <c r="S26" s="16"/>
      <c r="T26" s="16"/>
    </row>
    <row r="27" spans="1:20" s="14" customFormat="1" ht="90" x14ac:dyDescent="0.25">
      <c r="A27" s="30" t="s">
        <v>71</v>
      </c>
      <c r="B27" s="18" t="s">
        <v>48</v>
      </c>
      <c r="C27" s="2" t="s">
        <v>218</v>
      </c>
      <c r="D27" s="2" t="s">
        <v>218</v>
      </c>
      <c r="E27" s="2" t="s">
        <v>218</v>
      </c>
      <c r="F27" s="2" t="s">
        <v>218</v>
      </c>
      <c r="G27" s="2" t="s">
        <v>218</v>
      </c>
      <c r="H27" s="2" t="s">
        <v>218</v>
      </c>
      <c r="I27" s="2" t="s">
        <v>218</v>
      </c>
      <c r="J27" s="2" t="s">
        <v>218</v>
      </c>
      <c r="K27" s="2" t="s">
        <v>218</v>
      </c>
      <c r="L27" s="15"/>
      <c r="M27" s="16"/>
      <c r="N27" s="16"/>
      <c r="O27" s="16"/>
      <c r="P27" s="16"/>
      <c r="Q27" s="16"/>
      <c r="R27" s="16"/>
      <c r="S27" s="16"/>
      <c r="T27" s="16"/>
    </row>
    <row r="28" spans="1:20" s="14" customFormat="1" ht="72" x14ac:dyDescent="0.25">
      <c r="A28" s="30" t="s">
        <v>61</v>
      </c>
      <c r="B28" s="18" t="s">
        <v>36</v>
      </c>
      <c r="C28" s="2" t="s">
        <v>218</v>
      </c>
      <c r="D28" s="2" t="s">
        <v>218</v>
      </c>
      <c r="E28" s="2" t="s">
        <v>218</v>
      </c>
      <c r="F28" s="2" t="s">
        <v>218</v>
      </c>
      <c r="G28" s="2" t="s">
        <v>218</v>
      </c>
      <c r="H28" s="2" t="s">
        <v>218</v>
      </c>
      <c r="I28" s="2" t="s">
        <v>218</v>
      </c>
      <c r="J28" s="2" t="s">
        <v>218</v>
      </c>
      <c r="K28" s="2" t="s">
        <v>218</v>
      </c>
      <c r="L28" s="15"/>
      <c r="M28" s="16"/>
      <c r="N28" s="16"/>
      <c r="O28" s="16"/>
      <c r="P28" s="16"/>
      <c r="Q28" s="16"/>
      <c r="R28" s="16"/>
      <c r="S28" s="16"/>
      <c r="T28" s="16"/>
    </row>
    <row r="29" spans="1:20" s="14" customFormat="1" ht="90" x14ac:dyDescent="0.25">
      <c r="A29" s="30" t="s">
        <v>72</v>
      </c>
      <c r="B29" s="18" t="s">
        <v>48</v>
      </c>
      <c r="C29" s="2" t="s">
        <v>218</v>
      </c>
      <c r="D29" s="2" t="s">
        <v>218</v>
      </c>
      <c r="E29" s="2" t="s">
        <v>218</v>
      </c>
      <c r="F29" s="2" t="s">
        <v>218</v>
      </c>
      <c r="G29" s="2" t="s">
        <v>218</v>
      </c>
      <c r="H29" s="2" t="s">
        <v>218</v>
      </c>
      <c r="I29" s="2" t="s">
        <v>218</v>
      </c>
      <c r="J29" s="2" t="s">
        <v>218</v>
      </c>
      <c r="K29" s="2" t="s">
        <v>218</v>
      </c>
      <c r="L29" s="15"/>
      <c r="M29" s="16"/>
      <c r="N29" s="16"/>
      <c r="O29" s="16"/>
      <c r="P29" s="16"/>
      <c r="Q29" s="16"/>
      <c r="R29" s="16"/>
      <c r="S29" s="16"/>
      <c r="T29" s="16"/>
    </row>
    <row r="30" spans="1:20" s="14" customFormat="1" ht="72" x14ac:dyDescent="0.25">
      <c r="A30" s="30" t="s">
        <v>73</v>
      </c>
      <c r="B30" s="18" t="s">
        <v>36</v>
      </c>
      <c r="C30" s="2" t="s">
        <v>218</v>
      </c>
      <c r="D30" s="2" t="s">
        <v>218</v>
      </c>
      <c r="E30" s="2" t="s">
        <v>218</v>
      </c>
      <c r="F30" s="2" t="s">
        <v>218</v>
      </c>
      <c r="G30" s="2" t="s">
        <v>218</v>
      </c>
      <c r="H30" s="2" t="s">
        <v>218</v>
      </c>
      <c r="I30" s="2" t="s">
        <v>218</v>
      </c>
      <c r="J30" s="2" t="s">
        <v>218</v>
      </c>
      <c r="K30" s="2" t="s">
        <v>218</v>
      </c>
      <c r="L30" s="15"/>
      <c r="M30" s="16"/>
      <c r="N30" s="16"/>
      <c r="O30" s="16"/>
      <c r="P30" s="16"/>
      <c r="Q30" s="16"/>
      <c r="R30" s="16"/>
      <c r="S30" s="16"/>
      <c r="T30" s="16"/>
    </row>
    <row r="31" spans="1:20" s="14" customFormat="1" ht="144" x14ac:dyDescent="0.25">
      <c r="A31" s="30" t="s">
        <v>74</v>
      </c>
      <c r="B31" s="25" t="s">
        <v>48</v>
      </c>
      <c r="C31" s="2" t="s">
        <v>218</v>
      </c>
      <c r="D31" s="2" t="s">
        <v>218</v>
      </c>
      <c r="E31" s="2" t="s">
        <v>218</v>
      </c>
      <c r="F31" s="2" t="s">
        <v>218</v>
      </c>
      <c r="G31" s="2" t="s">
        <v>218</v>
      </c>
      <c r="H31" s="2" t="s">
        <v>218</v>
      </c>
      <c r="I31" s="2" t="s">
        <v>218</v>
      </c>
      <c r="J31" s="2" t="s">
        <v>218</v>
      </c>
      <c r="K31" s="2" t="s">
        <v>218</v>
      </c>
      <c r="L31" s="15"/>
      <c r="M31" s="16"/>
      <c r="N31" s="16"/>
      <c r="O31" s="16"/>
      <c r="P31" s="16"/>
      <c r="Q31" s="16"/>
      <c r="R31" s="16"/>
      <c r="S31" s="16"/>
      <c r="T31" s="16"/>
    </row>
    <row r="32" spans="1:20" s="14" customFormat="1" ht="90" x14ac:dyDescent="0.25">
      <c r="A32" s="30" t="s">
        <v>75</v>
      </c>
      <c r="B32" s="25" t="s">
        <v>36</v>
      </c>
      <c r="C32" s="2" t="s">
        <v>218</v>
      </c>
      <c r="D32" s="2" t="s">
        <v>218</v>
      </c>
      <c r="E32" s="2" t="s">
        <v>218</v>
      </c>
      <c r="F32" s="2" t="s">
        <v>218</v>
      </c>
      <c r="G32" s="2" t="s">
        <v>218</v>
      </c>
      <c r="H32" s="2" t="s">
        <v>218</v>
      </c>
      <c r="I32" s="2" t="s">
        <v>218</v>
      </c>
      <c r="J32" s="2" t="s">
        <v>218</v>
      </c>
      <c r="K32" s="2" t="s">
        <v>218</v>
      </c>
      <c r="L32" s="15"/>
      <c r="M32" s="16"/>
      <c r="N32" s="16"/>
      <c r="O32" s="16"/>
      <c r="P32" s="16"/>
      <c r="Q32" s="16"/>
      <c r="R32" s="16"/>
      <c r="S32" s="16"/>
      <c r="T32" s="16"/>
    </row>
    <row r="33" spans="1:20" s="14" customFormat="1" ht="108" x14ac:dyDescent="0.25">
      <c r="A33" s="30" t="s">
        <v>62</v>
      </c>
      <c r="B33" s="25" t="s">
        <v>48</v>
      </c>
      <c r="C33" s="2" t="s">
        <v>218</v>
      </c>
      <c r="D33" s="2" t="s">
        <v>218</v>
      </c>
      <c r="E33" s="2" t="s">
        <v>218</v>
      </c>
      <c r="F33" s="2" t="s">
        <v>218</v>
      </c>
      <c r="G33" s="2" t="s">
        <v>218</v>
      </c>
      <c r="H33" s="2" t="s">
        <v>218</v>
      </c>
      <c r="I33" s="2" t="s">
        <v>218</v>
      </c>
      <c r="J33" s="2" t="s">
        <v>218</v>
      </c>
      <c r="K33" s="2" t="s">
        <v>218</v>
      </c>
      <c r="L33" s="15"/>
      <c r="M33" s="16"/>
      <c r="N33" s="16"/>
      <c r="O33" s="16"/>
      <c r="P33" s="16"/>
      <c r="Q33" s="16"/>
      <c r="R33" s="16"/>
      <c r="S33" s="16"/>
      <c r="T33" s="16"/>
    </row>
    <row r="34" spans="1:20" s="14" customFormat="1" ht="72" x14ac:dyDescent="0.25">
      <c r="A34" s="30" t="s">
        <v>63</v>
      </c>
      <c r="B34" s="25" t="s">
        <v>36</v>
      </c>
      <c r="C34" s="2" t="s">
        <v>218</v>
      </c>
      <c r="D34" s="2" t="s">
        <v>218</v>
      </c>
      <c r="E34" s="2" t="s">
        <v>218</v>
      </c>
      <c r="F34" s="2" t="s">
        <v>218</v>
      </c>
      <c r="G34" s="2" t="s">
        <v>218</v>
      </c>
      <c r="H34" s="2" t="s">
        <v>218</v>
      </c>
      <c r="I34" s="2" t="s">
        <v>218</v>
      </c>
      <c r="J34" s="2" t="s">
        <v>218</v>
      </c>
      <c r="K34" s="2" t="s">
        <v>218</v>
      </c>
      <c r="L34" s="15"/>
      <c r="M34" s="16"/>
      <c r="N34" s="16"/>
      <c r="O34" s="16"/>
      <c r="P34" s="16"/>
      <c r="Q34" s="16"/>
      <c r="R34" s="16"/>
      <c r="S34" s="16"/>
      <c r="T34" s="16"/>
    </row>
    <row r="35" spans="1:20" s="14" customFormat="1" ht="108" x14ac:dyDescent="0.25">
      <c r="A35" s="30" t="s">
        <v>64</v>
      </c>
      <c r="B35" s="18" t="s">
        <v>48</v>
      </c>
      <c r="C35" s="2" t="s">
        <v>218</v>
      </c>
      <c r="D35" s="2" t="s">
        <v>218</v>
      </c>
      <c r="E35" s="2" t="s">
        <v>218</v>
      </c>
      <c r="F35" s="2" t="s">
        <v>218</v>
      </c>
      <c r="G35" s="2" t="s">
        <v>218</v>
      </c>
      <c r="H35" s="2" t="s">
        <v>218</v>
      </c>
      <c r="I35" s="2" t="s">
        <v>218</v>
      </c>
      <c r="J35" s="2" t="s">
        <v>218</v>
      </c>
      <c r="K35" s="2" t="s">
        <v>218</v>
      </c>
      <c r="L35" s="15"/>
      <c r="M35" s="16"/>
      <c r="N35" s="16"/>
      <c r="O35" s="16"/>
      <c r="P35" s="16"/>
      <c r="Q35" s="16"/>
      <c r="R35" s="16"/>
      <c r="S35" s="16"/>
      <c r="T35" s="16"/>
    </row>
    <row r="36" spans="1:20" s="14" customFormat="1" ht="72" x14ac:dyDescent="0.25">
      <c r="A36" s="30" t="s">
        <v>76</v>
      </c>
      <c r="B36" s="18" t="s">
        <v>36</v>
      </c>
      <c r="C36" s="2" t="s">
        <v>218</v>
      </c>
      <c r="D36" s="2" t="s">
        <v>218</v>
      </c>
      <c r="E36" s="2" t="s">
        <v>218</v>
      </c>
      <c r="F36" s="2" t="s">
        <v>218</v>
      </c>
      <c r="G36" s="2" t="s">
        <v>218</v>
      </c>
      <c r="H36" s="2" t="s">
        <v>218</v>
      </c>
      <c r="I36" s="2" t="s">
        <v>218</v>
      </c>
      <c r="J36" s="2" t="s">
        <v>218</v>
      </c>
      <c r="K36" s="2" t="s">
        <v>218</v>
      </c>
      <c r="L36" s="15"/>
      <c r="M36" s="16"/>
      <c r="N36" s="16"/>
      <c r="O36" s="16"/>
      <c r="P36" s="16"/>
      <c r="Q36" s="16"/>
      <c r="R36" s="16"/>
      <c r="S36" s="16"/>
      <c r="T36" s="16"/>
    </row>
    <row r="37" spans="1:20" s="14" customFormat="1" ht="108" x14ac:dyDescent="0.25">
      <c r="A37" s="30" t="s">
        <v>98</v>
      </c>
      <c r="B37" s="25" t="s">
        <v>48</v>
      </c>
      <c r="C37" s="2" t="s">
        <v>218</v>
      </c>
      <c r="D37" s="2" t="s">
        <v>218</v>
      </c>
      <c r="E37" s="2" t="s">
        <v>218</v>
      </c>
      <c r="F37" s="2" t="s">
        <v>218</v>
      </c>
      <c r="G37" s="2" t="s">
        <v>218</v>
      </c>
      <c r="H37" s="2" t="s">
        <v>218</v>
      </c>
      <c r="I37" s="2" t="s">
        <v>218</v>
      </c>
      <c r="J37" s="2" t="s">
        <v>218</v>
      </c>
      <c r="K37" s="2" t="s">
        <v>218</v>
      </c>
      <c r="L37" s="15"/>
      <c r="M37" s="16"/>
      <c r="N37" s="16"/>
      <c r="O37" s="16"/>
      <c r="P37" s="16"/>
      <c r="Q37" s="16"/>
      <c r="R37" s="16"/>
      <c r="S37" s="16"/>
      <c r="T37" s="16"/>
    </row>
    <row r="38" spans="1:20" s="14" customFormat="1" ht="72" x14ac:dyDescent="0.25">
      <c r="A38" s="30" t="s">
        <v>99</v>
      </c>
      <c r="B38" s="25" t="s">
        <v>36</v>
      </c>
      <c r="C38" s="2" t="s">
        <v>218</v>
      </c>
      <c r="D38" s="2" t="s">
        <v>218</v>
      </c>
      <c r="E38" s="2" t="s">
        <v>218</v>
      </c>
      <c r="F38" s="2" t="s">
        <v>218</v>
      </c>
      <c r="G38" s="2" t="s">
        <v>218</v>
      </c>
      <c r="H38" s="2" t="s">
        <v>218</v>
      </c>
      <c r="I38" s="2" t="s">
        <v>218</v>
      </c>
      <c r="J38" s="2" t="s">
        <v>218</v>
      </c>
      <c r="K38" s="2" t="s">
        <v>218</v>
      </c>
      <c r="L38" s="15"/>
      <c r="M38" s="16"/>
      <c r="N38" s="16"/>
      <c r="O38" s="16"/>
      <c r="P38" s="16"/>
      <c r="Q38" s="16"/>
      <c r="R38" s="16"/>
      <c r="S38" s="16"/>
      <c r="T38" s="16"/>
    </row>
    <row r="39" spans="1:20" s="14" customFormat="1" ht="126" x14ac:dyDescent="0.25">
      <c r="A39" s="30" t="s">
        <v>77</v>
      </c>
      <c r="B39" s="18" t="s">
        <v>48</v>
      </c>
      <c r="C39" s="2" t="s">
        <v>218</v>
      </c>
      <c r="D39" s="2" t="s">
        <v>218</v>
      </c>
      <c r="E39" s="2" t="s">
        <v>218</v>
      </c>
      <c r="F39" s="2" t="s">
        <v>218</v>
      </c>
      <c r="G39" s="2" t="s">
        <v>218</v>
      </c>
      <c r="H39" s="2" t="s">
        <v>218</v>
      </c>
      <c r="I39" s="2" t="s">
        <v>218</v>
      </c>
      <c r="J39" s="2" t="s">
        <v>218</v>
      </c>
      <c r="K39" s="2" t="s">
        <v>218</v>
      </c>
      <c r="L39" s="15"/>
      <c r="M39" s="16"/>
      <c r="N39" s="16"/>
      <c r="O39" s="16"/>
      <c r="P39" s="16"/>
      <c r="Q39" s="16"/>
      <c r="R39" s="16"/>
      <c r="S39" s="16"/>
      <c r="T39" s="16"/>
    </row>
    <row r="40" spans="1:20" s="14" customFormat="1" ht="72" x14ac:dyDescent="0.25">
      <c r="A40" s="30" t="s">
        <v>78</v>
      </c>
      <c r="B40" s="18" t="s">
        <v>36</v>
      </c>
      <c r="C40" s="2" t="s">
        <v>218</v>
      </c>
      <c r="D40" s="2" t="s">
        <v>218</v>
      </c>
      <c r="E40" s="2" t="s">
        <v>218</v>
      </c>
      <c r="F40" s="2" t="s">
        <v>218</v>
      </c>
      <c r="G40" s="2" t="s">
        <v>218</v>
      </c>
      <c r="H40" s="2" t="s">
        <v>218</v>
      </c>
      <c r="I40" s="2" t="s">
        <v>218</v>
      </c>
      <c r="J40" s="2" t="s">
        <v>218</v>
      </c>
      <c r="K40" s="2" t="s">
        <v>218</v>
      </c>
      <c r="L40" s="15"/>
      <c r="M40" s="16"/>
      <c r="N40" s="16"/>
      <c r="O40" s="16"/>
      <c r="P40" s="16"/>
      <c r="Q40" s="16"/>
      <c r="R40" s="16"/>
      <c r="S40" s="16"/>
      <c r="T40" s="16"/>
    </row>
    <row r="41" spans="1:20" s="14" customFormat="1" ht="108" x14ac:dyDescent="0.25">
      <c r="A41" s="30" t="s">
        <v>79</v>
      </c>
      <c r="B41" s="25" t="s">
        <v>48</v>
      </c>
      <c r="C41" s="2" t="s">
        <v>218</v>
      </c>
      <c r="D41" s="2" t="s">
        <v>218</v>
      </c>
      <c r="E41" s="2" t="s">
        <v>218</v>
      </c>
      <c r="F41" s="2" t="s">
        <v>218</v>
      </c>
      <c r="G41" s="2" t="s">
        <v>218</v>
      </c>
      <c r="H41" s="2" t="s">
        <v>218</v>
      </c>
      <c r="I41" s="2" t="s">
        <v>218</v>
      </c>
      <c r="J41" s="2" t="s">
        <v>218</v>
      </c>
      <c r="K41" s="2" t="s">
        <v>218</v>
      </c>
      <c r="L41" s="15"/>
      <c r="M41" s="16"/>
      <c r="N41" s="16"/>
      <c r="O41" s="16"/>
      <c r="P41" s="16"/>
      <c r="Q41" s="16"/>
      <c r="R41" s="16"/>
      <c r="S41" s="16"/>
      <c r="T41" s="16"/>
    </row>
    <row r="42" spans="1:20" s="14" customFormat="1" ht="72" x14ac:dyDescent="0.25">
      <c r="A42" s="30" t="s">
        <v>80</v>
      </c>
      <c r="B42" s="25" t="s">
        <v>36</v>
      </c>
      <c r="C42" s="2" t="s">
        <v>218</v>
      </c>
      <c r="D42" s="2" t="s">
        <v>218</v>
      </c>
      <c r="E42" s="2" t="s">
        <v>218</v>
      </c>
      <c r="F42" s="2" t="s">
        <v>218</v>
      </c>
      <c r="G42" s="2" t="s">
        <v>218</v>
      </c>
      <c r="H42" s="2" t="s">
        <v>218</v>
      </c>
      <c r="I42" s="2" t="s">
        <v>218</v>
      </c>
      <c r="J42" s="2" t="s">
        <v>218</v>
      </c>
      <c r="K42" s="2" t="s">
        <v>218</v>
      </c>
      <c r="L42" s="15"/>
      <c r="M42" s="16"/>
      <c r="N42" s="16"/>
      <c r="O42" s="16"/>
      <c r="P42" s="16"/>
      <c r="Q42" s="16"/>
      <c r="R42" s="16"/>
      <c r="S42" s="16"/>
      <c r="T42" s="16"/>
    </row>
    <row r="43" spans="1:20" s="14" customFormat="1" ht="108" x14ac:dyDescent="0.25">
      <c r="A43" s="30" t="s">
        <v>81</v>
      </c>
      <c r="B43" s="25" t="s">
        <v>48</v>
      </c>
      <c r="C43" s="2" t="s">
        <v>218</v>
      </c>
      <c r="D43" s="2" t="s">
        <v>218</v>
      </c>
      <c r="E43" s="2" t="s">
        <v>218</v>
      </c>
      <c r="F43" s="2" t="s">
        <v>218</v>
      </c>
      <c r="G43" s="2" t="s">
        <v>218</v>
      </c>
      <c r="H43" s="2" t="s">
        <v>218</v>
      </c>
      <c r="I43" s="2" t="s">
        <v>218</v>
      </c>
      <c r="J43" s="2" t="s">
        <v>218</v>
      </c>
      <c r="K43" s="2" t="s">
        <v>218</v>
      </c>
      <c r="L43" s="15"/>
      <c r="M43" s="16"/>
      <c r="N43" s="16"/>
      <c r="O43" s="16"/>
      <c r="P43" s="16"/>
      <c r="Q43" s="16"/>
      <c r="R43" s="16"/>
      <c r="S43" s="16"/>
      <c r="T43" s="16"/>
    </row>
    <row r="44" spans="1:20" s="14" customFormat="1" ht="72" x14ac:dyDescent="0.25">
      <c r="A44" s="30" t="s">
        <v>82</v>
      </c>
      <c r="B44" s="25" t="s">
        <v>36</v>
      </c>
      <c r="C44" s="2" t="s">
        <v>218</v>
      </c>
      <c r="D44" s="2" t="s">
        <v>218</v>
      </c>
      <c r="E44" s="2" t="s">
        <v>218</v>
      </c>
      <c r="F44" s="2" t="s">
        <v>218</v>
      </c>
      <c r="G44" s="2" t="s">
        <v>218</v>
      </c>
      <c r="H44" s="2" t="s">
        <v>218</v>
      </c>
      <c r="I44" s="2" t="s">
        <v>218</v>
      </c>
      <c r="J44" s="2" t="s">
        <v>218</v>
      </c>
      <c r="K44" s="2" t="s">
        <v>218</v>
      </c>
      <c r="L44" s="15"/>
      <c r="M44" s="16"/>
      <c r="N44" s="16"/>
      <c r="O44" s="16"/>
      <c r="P44" s="16"/>
      <c r="Q44" s="16"/>
      <c r="R44" s="16"/>
      <c r="S44" s="16"/>
      <c r="T44" s="16"/>
    </row>
    <row r="45" spans="1:20" s="14" customFormat="1" ht="90" x14ac:dyDescent="0.25">
      <c r="A45" s="30" t="s">
        <v>83</v>
      </c>
      <c r="B45" s="25" t="s">
        <v>48</v>
      </c>
      <c r="C45" s="2" t="s">
        <v>218</v>
      </c>
      <c r="D45" s="2" t="s">
        <v>218</v>
      </c>
      <c r="E45" s="2" t="s">
        <v>218</v>
      </c>
      <c r="F45" s="2" t="s">
        <v>218</v>
      </c>
      <c r="G45" s="2" t="s">
        <v>218</v>
      </c>
      <c r="H45" s="2" t="s">
        <v>218</v>
      </c>
      <c r="I45" s="2" t="s">
        <v>218</v>
      </c>
      <c r="J45" s="2" t="s">
        <v>218</v>
      </c>
      <c r="K45" s="2" t="s">
        <v>218</v>
      </c>
      <c r="L45" s="15"/>
      <c r="M45" s="16"/>
      <c r="N45" s="16"/>
      <c r="O45" s="16"/>
      <c r="P45" s="16"/>
      <c r="Q45" s="16"/>
      <c r="R45" s="16"/>
      <c r="S45" s="16"/>
      <c r="T45" s="16"/>
    </row>
    <row r="46" spans="1:20" s="14" customFormat="1" ht="72" x14ac:dyDescent="0.25">
      <c r="A46" s="30" t="s">
        <v>84</v>
      </c>
      <c r="B46" s="25" t="s">
        <v>36</v>
      </c>
      <c r="C46" s="2" t="s">
        <v>218</v>
      </c>
      <c r="D46" s="2" t="s">
        <v>218</v>
      </c>
      <c r="E46" s="2" t="s">
        <v>218</v>
      </c>
      <c r="F46" s="2" t="s">
        <v>218</v>
      </c>
      <c r="G46" s="2" t="s">
        <v>218</v>
      </c>
      <c r="H46" s="2" t="s">
        <v>218</v>
      </c>
      <c r="I46" s="2" t="s">
        <v>218</v>
      </c>
      <c r="J46" s="2" t="s">
        <v>218</v>
      </c>
      <c r="K46" s="2" t="s">
        <v>218</v>
      </c>
      <c r="L46" s="15"/>
      <c r="M46" s="16"/>
      <c r="N46" s="16"/>
      <c r="O46" s="16"/>
      <c r="P46" s="16"/>
      <c r="Q46" s="16"/>
      <c r="R46" s="16"/>
      <c r="S46" s="16"/>
      <c r="T46" s="16"/>
    </row>
    <row r="47" spans="1:20" s="14" customFormat="1" ht="126" x14ac:dyDescent="0.25">
      <c r="A47" s="30" t="s">
        <v>85</v>
      </c>
      <c r="B47" s="18" t="s">
        <v>48</v>
      </c>
      <c r="C47" s="2" t="s">
        <v>218</v>
      </c>
      <c r="D47" s="2" t="s">
        <v>218</v>
      </c>
      <c r="E47" s="2" t="s">
        <v>218</v>
      </c>
      <c r="F47" s="2" t="s">
        <v>218</v>
      </c>
      <c r="G47" s="2" t="s">
        <v>218</v>
      </c>
      <c r="H47" s="2" t="s">
        <v>218</v>
      </c>
      <c r="I47" s="2" t="s">
        <v>218</v>
      </c>
      <c r="J47" s="2" t="s">
        <v>218</v>
      </c>
      <c r="K47" s="2" t="s">
        <v>218</v>
      </c>
      <c r="L47" s="15"/>
      <c r="M47" s="16"/>
      <c r="N47" s="16"/>
      <c r="O47" s="16"/>
      <c r="P47" s="16"/>
      <c r="Q47" s="16"/>
      <c r="R47" s="16"/>
      <c r="S47" s="16"/>
      <c r="T47" s="16"/>
    </row>
    <row r="48" spans="1:20" s="14" customFormat="1" ht="72" x14ac:dyDescent="0.25">
      <c r="A48" s="30" t="s">
        <v>86</v>
      </c>
      <c r="B48" s="18" t="s">
        <v>36</v>
      </c>
      <c r="C48" s="2" t="s">
        <v>218</v>
      </c>
      <c r="D48" s="2" t="s">
        <v>218</v>
      </c>
      <c r="E48" s="2" t="s">
        <v>218</v>
      </c>
      <c r="F48" s="2" t="s">
        <v>218</v>
      </c>
      <c r="G48" s="2" t="s">
        <v>218</v>
      </c>
      <c r="H48" s="2" t="s">
        <v>218</v>
      </c>
      <c r="I48" s="2" t="s">
        <v>218</v>
      </c>
      <c r="J48" s="2" t="s">
        <v>218</v>
      </c>
      <c r="K48" s="2" t="s">
        <v>218</v>
      </c>
      <c r="L48" s="15"/>
      <c r="M48" s="16"/>
      <c r="N48" s="16"/>
      <c r="O48" s="16"/>
      <c r="P48" s="16"/>
      <c r="Q48" s="16"/>
      <c r="R48" s="16"/>
      <c r="S48" s="16"/>
      <c r="T48" s="16"/>
    </row>
    <row r="49" spans="1:20" s="14" customFormat="1" ht="108" x14ac:dyDescent="0.25">
      <c r="A49" s="30" t="s">
        <v>87</v>
      </c>
      <c r="B49" s="18" t="s">
        <v>48</v>
      </c>
      <c r="C49" s="2" t="s">
        <v>218</v>
      </c>
      <c r="D49" s="2" t="s">
        <v>218</v>
      </c>
      <c r="E49" s="2" t="s">
        <v>218</v>
      </c>
      <c r="F49" s="2" t="s">
        <v>218</v>
      </c>
      <c r="G49" s="2" t="s">
        <v>218</v>
      </c>
      <c r="H49" s="2" t="s">
        <v>218</v>
      </c>
      <c r="I49" s="2" t="s">
        <v>218</v>
      </c>
      <c r="J49" s="2" t="s">
        <v>218</v>
      </c>
      <c r="K49" s="2" t="s">
        <v>218</v>
      </c>
      <c r="L49" s="15"/>
      <c r="M49" s="16"/>
      <c r="N49" s="16"/>
      <c r="O49" s="16"/>
      <c r="P49" s="16"/>
      <c r="Q49" s="16"/>
      <c r="R49" s="16"/>
      <c r="S49" s="16"/>
      <c r="T49" s="16"/>
    </row>
    <row r="50" spans="1:20" s="14" customFormat="1" ht="72" x14ac:dyDescent="0.25">
      <c r="A50" s="30" t="s">
        <v>88</v>
      </c>
      <c r="B50" s="18" t="s">
        <v>36</v>
      </c>
      <c r="C50" s="2" t="s">
        <v>218</v>
      </c>
      <c r="D50" s="2" t="s">
        <v>218</v>
      </c>
      <c r="E50" s="2" t="s">
        <v>218</v>
      </c>
      <c r="F50" s="2" t="s">
        <v>218</v>
      </c>
      <c r="G50" s="2" t="s">
        <v>218</v>
      </c>
      <c r="H50" s="2" t="s">
        <v>218</v>
      </c>
      <c r="I50" s="2" t="s">
        <v>218</v>
      </c>
      <c r="J50" s="2" t="s">
        <v>218</v>
      </c>
      <c r="K50" s="2" t="s">
        <v>218</v>
      </c>
      <c r="L50" s="15"/>
      <c r="M50" s="16"/>
      <c r="N50" s="16"/>
      <c r="O50" s="16"/>
      <c r="P50" s="16"/>
      <c r="Q50" s="16"/>
      <c r="R50" s="16"/>
      <c r="S50" s="16"/>
      <c r="T50" s="16"/>
    </row>
    <row r="51" spans="1:20" s="14" customFormat="1" ht="108" x14ac:dyDescent="0.25">
      <c r="A51" s="30" t="s">
        <v>89</v>
      </c>
      <c r="B51" s="25" t="s">
        <v>48</v>
      </c>
      <c r="C51" s="2" t="s">
        <v>218</v>
      </c>
      <c r="D51" s="2" t="s">
        <v>218</v>
      </c>
      <c r="E51" s="2" t="s">
        <v>218</v>
      </c>
      <c r="F51" s="2" t="s">
        <v>218</v>
      </c>
      <c r="G51" s="2" t="s">
        <v>218</v>
      </c>
      <c r="H51" s="2" t="s">
        <v>218</v>
      </c>
      <c r="I51" s="2" t="s">
        <v>218</v>
      </c>
      <c r="J51" s="2" t="s">
        <v>218</v>
      </c>
      <c r="K51" s="2" t="s">
        <v>218</v>
      </c>
      <c r="L51" s="15"/>
      <c r="M51" s="16"/>
      <c r="N51" s="16"/>
      <c r="O51" s="16"/>
      <c r="P51" s="16"/>
      <c r="Q51" s="16"/>
      <c r="R51" s="16"/>
      <c r="S51" s="16"/>
      <c r="T51" s="16"/>
    </row>
    <row r="52" spans="1:20" s="14" customFormat="1" ht="72" x14ac:dyDescent="0.25">
      <c r="A52" s="30" t="s">
        <v>90</v>
      </c>
      <c r="B52" s="25" t="s">
        <v>36</v>
      </c>
      <c r="C52" s="2" t="s">
        <v>218</v>
      </c>
      <c r="D52" s="2" t="s">
        <v>218</v>
      </c>
      <c r="E52" s="2" t="s">
        <v>218</v>
      </c>
      <c r="F52" s="2" t="s">
        <v>218</v>
      </c>
      <c r="G52" s="2" t="s">
        <v>218</v>
      </c>
      <c r="H52" s="2" t="s">
        <v>218</v>
      </c>
      <c r="I52" s="2" t="s">
        <v>218</v>
      </c>
      <c r="J52" s="2" t="s">
        <v>218</v>
      </c>
      <c r="K52" s="2" t="s">
        <v>218</v>
      </c>
      <c r="L52" s="15"/>
      <c r="M52" s="16"/>
      <c r="N52" s="16"/>
      <c r="O52" s="16"/>
      <c r="P52" s="16"/>
      <c r="Q52" s="16"/>
      <c r="R52" s="16"/>
      <c r="S52" s="16"/>
      <c r="T52" s="16"/>
    </row>
    <row r="53" spans="1:20" s="14" customFormat="1" ht="108" x14ac:dyDescent="0.25">
      <c r="A53" s="30" t="s">
        <v>91</v>
      </c>
      <c r="B53" s="18" t="s">
        <v>48</v>
      </c>
      <c r="C53" s="2" t="s">
        <v>218</v>
      </c>
      <c r="D53" s="2" t="s">
        <v>218</v>
      </c>
      <c r="E53" s="2" t="s">
        <v>218</v>
      </c>
      <c r="F53" s="2" t="s">
        <v>218</v>
      </c>
      <c r="G53" s="2" t="s">
        <v>218</v>
      </c>
      <c r="H53" s="2" t="s">
        <v>218</v>
      </c>
      <c r="I53" s="2" t="s">
        <v>218</v>
      </c>
      <c r="J53" s="2" t="s">
        <v>218</v>
      </c>
      <c r="K53" s="2" t="s">
        <v>218</v>
      </c>
      <c r="L53" s="15"/>
      <c r="M53" s="16"/>
      <c r="N53" s="16"/>
      <c r="O53" s="16"/>
      <c r="P53" s="16"/>
      <c r="Q53" s="16"/>
      <c r="R53" s="16"/>
      <c r="S53" s="16"/>
      <c r="T53" s="16"/>
    </row>
    <row r="54" spans="1:20" s="14" customFormat="1" ht="72" x14ac:dyDescent="0.25">
      <c r="A54" s="30" t="s">
        <v>92</v>
      </c>
      <c r="B54" s="18" t="s">
        <v>36</v>
      </c>
      <c r="C54" s="2" t="s">
        <v>218</v>
      </c>
      <c r="D54" s="2" t="s">
        <v>218</v>
      </c>
      <c r="E54" s="2" t="s">
        <v>218</v>
      </c>
      <c r="F54" s="2" t="s">
        <v>218</v>
      </c>
      <c r="G54" s="2" t="s">
        <v>218</v>
      </c>
      <c r="H54" s="2" t="s">
        <v>218</v>
      </c>
      <c r="I54" s="2" t="s">
        <v>218</v>
      </c>
      <c r="J54" s="2" t="s">
        <v>218</v>
      </c>
      <c r="K54" s="2" t="s">
        <v>218</v>
      </c>
      <c r="L54" s="15"/>
      <c r="M54" s="16"/>
      <c r="N54" s="16"/>
      <c r="O54" s="16"/>
      <c r="P54" s="16"/>
      <c r="Q54" s="16"/>
      <c r="R54" s="16"/>
      <c r="S54" s="16"/>
      <c r="T54" s="16"/>
    </row>
    <row r="55" spans="1:20" s="14" customFormat="1" ht="90" x14ac:dyDescent="0.25">
      <c r="A55" s="30" t="s">
        <v>93</v>
      </c>
      <c r="B55" s="18" t="s">
        <v>48</v>
      </c>
      <c r="C55" s="2" t="s">
        <v>218</v>
      </c>
      <c r="D55" s="2" t="s">
        <v>218</v>
      </c>
      <c r="E55" s="2" t="s">
        <v>218</v>
      </c>
      <c r="F55" s="2" t="s">
        <v>218</v>
      </c>
      <c r="G55" s="2" t="s">
        <v>218</v>
      </c>
      <c r="H55" s="2" t="s">
        <v>218</v>
      </c>
      <c r="I55" s="2" t="s">
        <v>218</v>
      </c>
      <c r="J55" s="2" t="s">
        <v>218</v>
      </c>
      <c r="K55" s="2" t="s">
        <v>218</v>
      </c>
      <c r="L55" s="15"/>
      <c r="M55" s="16"/>
      <c r="N55" s="16"/>
      <c r="O55" s="16"/>
      <c r="P55" s="16"/>
      <c r="Q55" s="16"/>
      <c r="R55" s="16"/>
      <c r="S55" s="16"/>
      <c r="T55" s="16"/>
    </row>
    <row r="56" spans="1:20" s="14" customFormat="1" ht="72" x14ac:dyDescent="0.25">
      <c r="A56" s="30" t="s">
        <v>94</v>
      </c>
      <c r="B56" s="18" t="s">
        <v>36</v>
      </c>
      <c r="C56" s="2" t="s">
        <v>218</v>
      </c>
      <c r="D56" s="2" t="s">
        <v>218</v>
      </c>
      <c r="E56" s="2" t="s">
        <v>218</v>
      </c>
      <c r="F56" s="2" t="s">
        <v>218</v>
      </c>
      <c r="G56" s="2" t="s">
        <v>218</v>
      </c>
      <c r="H56" s="2" t="s">
        <v>218</v>
      </c>
      <c r="I56" s="2" t="s">
        <v>218</v>
      </c>
      <c r="J56" s="2" t="s">
        <v>218</v>
      </c>
      <c r="K56" s="2" t="s">
        <v>218</v>
      </c>
      <c r="L56" s="28"/>
      <c r="M56" s="29"/>
      <c r="N56" s="29"/>
      <c r="O56" s="29"/>
      <c r="P56" s="29"/>
      <c r="Q56" s="29"/>
      <c r="R56" s="29"/>
      <c r="S56" s="29"/>
      <c r="T56" s="29"/>
    </row>
    <row r="57" spans="1:20" s="14" customFormat="1" ht="108" x14ac:dyDescent="0.25">
      <c r="A57" s="30" t="s">
        <v>95</v>
      </c>
      <c r="B57" s="18" t="s">
        <v>48</v>
      </c>
      <c r="C57" s="2" t="s">
        <v>218</v>
      </c>
      <c r="D57" s="2" t="s">
        <v>218</v>
      </c>
      <c r="E57" s="2" t="s">
        <v>218</v>
      </c>
      <c r="F57" s="2" t="s">
        <v>218</v>
      </c>
      <c r="G57" s="2" t="s">
        <v>218</v>
      </c>
      <c r="H57" s="2" t="s">
        <v>218</v>
      </c>
      <c r="I57" s="2" t="s">
        <v>218</v>
      </c>
      <c r="J57" s="2" t="s">
        <v>218</v>
      </c>
      <c r="K57" s="2" t="s">
        <v>218</v>
      </c>
      <c r="L57" s="15"/>
      <c r="M57" s="16"/>
      <c r="N57" s="16"/>
      <c r="O57" s="16"/>
      <c r="P57" s="16"/>
      <c r="Q57" s="16"/>
      <c r="R57" s="16"/>
      <c r="S57" s="16"/>
      <c r="T57" s="16"/>
    </row>
    <row r="58" spans="1:20" s="14" customFormat="1" ht="72" x14ac:dyDescent="0.25">
      <c r="A58" s="30" t="s">
        <v>96</v>
      </c>
      <c r="B58" s="18" t="s">
        <v>36</v>
      </c>
      <c r="C58" s="2" t="s">
        <v>218</v>
      </c>
      <c r="D58" s="2" t="s">
        <v>218</v>
      </c>
      <c r="E58" s="2" t="s">
        <v>218</v>
      </c>
      <c r="F58" s="2" t="s">
        <v>218</v>
      </c>
      <c r="G58" s="2" t="s">
        <v>218</v>
      </c>
      <c r="H58" s="2" t="s">
        <v>218</v>
      </c>
      <c r="I58" s="2" t="s">
        <v>218</v>
      </c>
      <c r="J58" s="2" t="s">
        <v>218</v>
      </c>
      <c r="K58" s="2" t="s">
        <v>218</v>
      </c>
      <c r="L58" s="15"/>
      <c r="M58" s="16"/>
      <c r="N58" s="16"/>
      <c r="O58" s="16"/>
      <c r="P58" s="16"/>
      <c r="Q58" s="16"/>
      <c r="R58" s="16"/>
      <c r="S58" s="16"/>
      <c r="T58" s="16"/>
    </row>
    <row r="59" spans="1:20" s="14" customFormat="1" ht="17.399999999999999" x14ac:dyDescent="0.25">
      <c r="A59" s="63" t="s">
        <v>52</v>
      </c>
      <c r="B59" s="63"/>
      <c r="C59" s="63"/>
      <c r="D59" s="63"/>
      <c r="E59" s="63"/>
      <c r="F59" s="60"/>
      <c r="G59" s="60"/>
      <c r="H59" s="60"/>
      <c r="I59" s="60"/>
      <c r="J59" s="60"/>
      <c r="K59" s="60"/>
      <c r="L59" s="28"/>
      <c r="M59" s="29"/>
      <c r="N59" s="29"/>
      <c r="O59" s="29"/>
      <c r="P59" s="29"/>
      <c r="Q59" s="29"/>
      <c r="R59" s="29"/>
      <c r="S59" s="29"/>
      <c r="T59" s="29"/>
    </row>
    <row r="60" spans="1:20" s="14" customFormat="1" ht="126" x14ac:dyDescent="0.25">
      <c r="A60" s="30" t="s">
        <v>97</v>
      </c>
      <c r="B60" s="18" t="s">
        <v>48</v>
      </c>
      <c r="C60" s="1">
        <v>160.69999999999999</v>
      </c>
      <c r="D60" s="1">
        <v>179.37</v>
      </c>
      <c r="E60" s="1">
        <v>1856.58</v>
      </c>
      <c r="F60" s="1">
        <v>1912.28</v>
      </c>
      <c r="G60" s="1">
        <v>1908.56</v>
      </c>
      <c r="H60" s="1">
        <v>1941.46</v>
      </c>
      <c r="I60" s="1">
        <v>1937.63</v>
      </c>
      <c r="J60" s="1">
        <v>1972.52</v>
      </c>
      <c r="K60" s="1">
        <v>1968.64</v>
      </c>
      <c r="L60" s="15"/>
      <c r="M60" s="16"/>
      <c r="N60" s="16"/>
      <c r="O60" s="16"/>
      <c r="P60" s="16"/>
      <c r="Q60" s="16"/>
      <c r="R60" s="16"/>
      <c r="S60" s="16"/>
      <c r="T60" s="16"/>
    </row>
    <row r="61" spans="1:20" s="14" customFormat="1" ht="72" x14ac:dyDescent="0.25">
      <c r="A61" s="30" t="s">
        <v>60</v>
      </c>
      <c r="B61" s="18" t="s">
        <v>36</v>
      </c>
      <c r="C61" s="1">
        <v>108.3</v>
      </c>
      <c r="D61" s="1">
        <v>111.62</v>
      </c>
      <c r="E61" s="1">
        <v>935</v>
      </c>
      <c r="F61" s="1">
        <v>103</v>
      </c>
      <c r="G61" s="1">
        <v>102.8</v>
      </c>
      <c r="H61" s="1">
        <v>101.5</v>
      </c>
      <c r="I61" s="1">
        <v>101.3</v>
      </c>
      <c r="J61" s="1">
        <v>101.6</v>
      </c>
      <c r="K61" s="1">
        <v>101.4</v>
      </c>
      <c r="L61" s="15"/>
      <c r="M61" s="16"/>
      <c r="N61" s="16"/>
      <c r="O61" s="16"/>
      <c r="P61" s="16"/>
      <c r="Q61" s="16"/>
      <c r="R61" s="16"/>
      <c r="S61" s="16"/>
      <c r="T61" s="16"/>
    </row>
    <row r="62" spans="1:20" s="14" customFormat="1" ht="17.399999999999999" x14ac:dyDescent="0.25">
      <c r="A62" s="63" t="s">
        <v>55</v>
      </c>
      <c r="B62" s="63"/>
      <c r="C62" s="63"/>
      <c r="D62" s="63"/>
      <c r="E62" s="63"/>
      <c r="F62" s="63"/>
      <c r="G62" s="63"/>
      <c r="H62" s="63"/>
      <c r="I62" s="60"/>
      <c r="J62" s="60"/>
      <c r="K62" s="60"/>
      <c r="L62" s="28"/>
      <c r="M62" s="29"/>
      <c r="N62" s="29"/>
      <c r="O62" s="29"/>
      <c r="P62" s="29"/>
      <c r="Q62" s="29"/>
      <c r="R62" s="29"/>
      <c r="S62" s="29"/>
      <c r="T62" s="29"/>
    </row>
    <row r="63" spans="1:20" s="14" customFormat="1" ht="144" x14ac:dyDescent="0.25">
      <c r="A63" s="30" t="s">
        <v>53</v>
      </c>
      <c r="B63" s="25" t="s">
        <v>48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15"/>
      <c r="M63" s="16"/>
      <c r="N63" s="16"/>
      <c r="O63" s="16"/>
      <c r="P63" s="16"/>
      <c r="Q63" s="16"/>
      <c r="R63" s="16"/>
      <c r="S63" s="16"/>
      <c r="T63" s="16"/>
    </row>
    <row r="64" spans="1:20" s="14" customFormat="1" ht="90" x14ac:dyDescent="0.25">
      <c r="A64" s="30" t="s">
        <v>54</v>
      </c>
      <c r="B64" s="25" t="s">
        <v>36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15"/>
      <c r="M64" s="16"/>
      <c r="N64" s="16"/>
      <c r="O64" s="16"/>
      <c r="P64" s="16"/>
      <c r="Q64" s="16"/>
      <c r="R64" s="16"/>
      <c r="S64" s="16"/>
      <c r="T64" s="16"/>
    </row>
    <row r="65" spans="1:20" s="14" customFormat="1" ht="18" x14ac:dyDescent="0.25">
      <c r="A65" s="59" t="s">
        <v>125</v>
      </c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5"/>
      <c r="M65" s="16"/>
      <c r="N65" s="16"/>
      <c r="O65" s="16"/>
      <c r="P65" s="16"/>
      <c r="Q65" s="16"/>
      <c r="R65" s="16"/>
      <c r="S65" s="16"/>
      <c r="T65" s="16"/>
    </row>
    <row r="66" spans="1:20" s="14" customFormat="1" ht="18" x14ac:dyDescent="0.25">
      <c r="A66" s="27" t="s">
        <v>0</v>
      </c>
      <c r="B66" s="1" t="s">
        <v>122</v>
      </c>
      <c r="C66" s="2">
        <v>3566.18</v>
      </c>
      <c r="D66" s="2">
        <v>3612.54</v>
      </c>
      <c r="E66" s="47">
        <v>2714.6</v>
      </c>
      <c r="F66" s="47">
        <v>3740.08</v>
      </c>
      <c r="G66" s="47">
        <v>3939.1</v>
      </c>
      <c r="H66" s="47">
        <v>3822.36</v>
      </c>
      <c r="I66" s="47">
        <v>4096.8999999999996</v>
      </c>
      <c r="J66" s="47">
        <v>3917.92</v>
      </c>
      <c r="K66" s="47">
        <v>4154.7</v>
      </c>
      <c r="L66" s="15"/>
      <c r="M66" s="16"/>
      <c r="N66" s="16"/>
      <c r="O66" s="16"/>
      <c r="P66" s="16"/>
      <c r="Q66" s="16"/>
      <c r="R66" s="16"/>
      <c r="S66" s="16"/>
      <c r="T66" s="16"/>
    </row>
    <row r="67" spans="1:20" s="14" customFormat="1" ht="72" x14ac:dyDescent="0.25">
      <c r="A67" s="27" t="s">
        <v>1</v>
      </c>
      <c r="B67" s="1" t="s">
        <v>124</v>
      </c>
      <c r="C67" s="2">
        <v>103.7</v>
      </c>
      <c r="D67" s="2">
        <v>101.3</v>
      </c>
      <c r="E67" s="47">
        <v>75.14</v>
      </c>
      <c r="F67" s="47">
        <v>137.78</v>
      </c>
      <c r="G67" s="47">
        <v>156.69</v>
      </c>
      <c r="H67" s="47">
        <v>102.2</v>
      </c>
      <c r="I67" s="47">
        <v>104.01</v>
      </c>
      <c r="J67" s="47">
        <v>102.5</v>
      </c>
      <c r="K67" s="47">
        <v>101.41</v>
      </c>
      <c r="L67" s="15"/>
      <c r="M67" s="16"/>
      <c r="N67" s="16"/>
      <c r="O67" s="16"/>
      <c r="P67" s="16"/>
      <c r="Q67" s="16"/>
      <c r="R67" s="16"/>
      <c r="S67" s="16"/>
      <c r="T67" s="16"/>
    </row>
    <row r="68" spans="1:20" s="14" customFormat="1" ht="18" x14ac:dyDescent="0.25">
      <c r="A68" s="27" t="s">
        <v>2</v>
      </c>
      <c r="B68" s="1" t="s">
        <v>122</v>
      </c>
      <c r="C68" s="2">
        <v>2705.98</v>
      </c>
      <c r="D68" s="2">
        <v>2745.14</v>
      </c>
      <c r="E68" s="47">
        <v>1827.4</v>
      </c>
      <c r="F68" s="47">
        <v>2851.98</v>
      </c>
      <c r="G68" s="47">
        <v>3047.8</v>
      </c>
      <c r="H68" s="47">
        <v>2924.56</v>
      </c>
      <c r="I68" s="47">
        <v>3198.2</v>
      </c>
      <c r="J68" s="47">
        <v>3006.12</v>
      </c>
      <c r="K68" s="47">
        <v>3238.1</v>
      </c>
      <c r="L68" s="15"/>
      <c r="M68" s="16"/>
      <c r="N68" s="16"/>
      <c r="O68" s="16"/>
      <c r="P68" s="16"/>
      <c r="Q68" s="16"/>
      <c r="R68" s="16"/>
      <c r="S68" s="16"/>
      <c r="T68" s="16"/>
    </row>
    <row r="69" spans="1:20" s="14" customFormat="1" ht="72" x14ac:dyDescent="0.25">
      <c r="A69" s="27" t="s">
        <v>3</v>
      </c>
      <c r="B69" s="1" t="s">
        <v>124</v>
      </c>
      <c r="C69" s="2">
        <v>103.9</v>
      </c>
      <c r="D69" s="2">
        <v>101.45</v>
      </c>
      <c r="E69" s="47">
        <v>66.569999999999993</v>
      </c>
      <c r="F69" s="47">
        <v>156.07</v>
      </c>
      <c r="G69" s="47">
        <v>187.36</v>
      </c>
      <c r="H69" s="47">
        <v>102.55</v>
      </c>
      <c r="I69" s="47">
        <v>104.94</v>
      </c>
      <c r="J69" s="47">
        <v>102.79</v>
      </c>
      <c r="K69" s="47">
        <v>101.25</v>
      </c>
      <c r="L69" s="28"/>
      <c r="M69" s="29"/>
      <c r="N69" s="29"/>
      <c r="O69" s="29"/>
      <c r="P69" s="29"/>
      <c r="Q69" s="29"/>
      <c r="R69" s="29"/>
      <c r="S69" s="29"/>
      <c r="T69" s="29"/>
    </row>
    <row r="70" spans="1:20" s="14" customFormat="1" ht="18" x14ac:dyDescent="0.25">
      <c r="A70" s="27" t="s">
        <v>4</v>
      </c>
      <c r="B70" s="1" t="s">
        <v>122</v>
      </c>
      <c r="C70" s="2">
        <v>860.2</v>
      </c>
      <c r="D70" s="2">
        <v>867.4</v>
      </c>
      <c r="E70" s="47">
        <v>887.2</v>
      </c>
      <c r="F70" s="47">
        <v>888.1</v>
      </c>
      <c r="G70" s="47">
        <v>891.3</v>
      </c>
      <c r="H70" s="47">
        <v>897.8</v>
      </c>
      <c r="I70" s="47">
        <v>898.7</v>
      </c>
      <c r="J70" s="47">
        <v>911.8</v>
      </c>
      <c r="K70" s="47">
        <v>915.9</v>
      </c>
      <c r="L70" s="15"/>
      <c r="M70" s="16"/>
      <c r="N70" s="16"/>
      <c r="O70" s="16"/>
      <c r="P70" s="16"/>
      <c r="Q70" s="16"/>
      <c r="R70" s="16"/>
      <c r="S70" s="16"/>
      <c r="T70" s="16"/>
    </row>
    <row r="71" spans="1:20" s="14" customFormat="1" ht="72" x14ac:dyDescent="0.25">
      <c r="A71" s="27" t="s">
        <v>5</v>
      </c>
      <c r="B71" s="1" t="s">
        <v>124</v>
      </c>
      <c r="C71" s="2">
        <v>103</v>
      </c>
      <c r="D71" s="2">
        <v>100.84</v>
      </c>
      <c r="E71" s="47">
        <v>102.28</v>
      </c>
      <c r="F71" s="47">
        <v>100.1</v>
      </c>
      <c r="G71" s="47">
        <v>100.46</v>
      </c>
      <c r="H71" s="47">
        <v>101.09</v>
      </c>
      <c r="I71" s="47">
        <v>100.83</v>
      </c>
      <c r="J71" s="47">
        <v>101.56</v>
      </c>
      <c r="K71" s="47">
        <v>101.91</v>
      </c>
      <c r="L71" s="15"/>
      <c r="M71" s="16"/>
      <c r="N71" s="16"/>
      <c r="O71" s="16"/>
      <c r="P71" s="16"/>
      <c r="Q71" s="16"/>
      <c r="R71" s="16"/>
      <c r="S71" s="16"/>
      <c r="T71" s="16"/>
    </row>
    <row r="72" spans="1:20" s="14" customFormat="1" ht="18" x14ac:dyDescent="0.25">
      <c r="A72" s="63" t="s">
        <v>176</v>
      </c>
      <c r="B72" s="63"/>
      <c r="C72" s="63"/>
      <c r="D72" s="63"/>
      <c r="E72" s="63"/>
      <c r="F72" s="63"/>
      <c r="G72" s="63"/>
      <c r="H72" s="63"/>
      <c r="I72" s="63"/>
      <c r="J72" s="63"/>
      <c r="K72" s="60"/>
      <c r="L72" s="15"/>
      <c r="M72" s="16"/>
      <c r="N72" s="16"/>
      <c r="O72" s="16"/>
      <c r="P72" s="16"/>
      <c r="Q72" s="16"/>
      <c r="R72" s="16"/>
      <c r="S72" s="16"/>
      <c r="T72" s="16"/>
    </row>
    <row r="73" spans="1:20" s="14" customFormat="1" ht="36" x14ac:dyDescent="0.25">
      <c r="A73" s="24" t="s">
        <v>6</v>
      </c>
      <c r="B73" s="25" t="s">
        <v>7</v>
      </c>
      <c r="C73" s="2">
        <v>227</v>
      </c>
      <c r="D73" s="2">
        <v>211</v>
      </c>
      <c r="E73" s="47">
        <v>104.2</v>
      </c>
      <c r="F73" s="47">
        <v>230.8</v>
      </c>
      <c r="G73" s="47">
        <v>230.8</v>
      </c>
      <c r="H73" s="47">
        <v>231.9</v>
      </c>
      <c r="I73" s="47">
        <v>231.9</v>
      </c>
      <c r="J73" s="47">
        <v>232.7</v>
      </c>
      <c r="K73" s="47">
        <v>232.7</v>
      </c>
      <c r="L73" s="15"/>
      <c r="M73" s="16"/>
      <c r="N73" s="16"/>
      <c r="O73" s="16"/>
      <c r="P73" s="16"/>
      <c r="Q73" s="16"/>
      <c r="R73" s="16"/>
      <c r="S73" s="16"/>
      <c r="T73" s="16"/>
    </row>
    <row r="74" spans="1:20" s="14" customFormat="1" ht="18" x14ac:dyDescent="0.25">
      <c r="A74" s="24" t="s">
        <v>8</v>
      </c>
      <c r="B74" s="25" t="s">
        <v>7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/>
      <c r="L74" s="15"/>
      <c r="M74" s="16"/>
      <c r="N74" s="16"/>
      <c r="O74" s="16"/>
      <c r="P74" s="16"/>
      <c r="Q74" s="16"/>
      <c r="R74" s="16"/>
      <c r="S74" s="16"/>
      <c r="T74" s="16"/>
    </row>
    <row r="75" spans="1:20" s="14" customFormat="1" ht="36" x14ac:dyDescent="0.25">
      <c r="A75" s="24" t="s">
        <v>9</v>
      </c>
      <c r="B75" s="25" t="s">
        <v>7</v>
      </c>
      <c r="C75" s="2">
        <v>25.22</v>
      </c>
      <c r="D75" s="2">
        <v>22.5</v>
      </c>
      <c r="E75" s="2">
        <v>11.7</v>
      </c>
      <c r="F75" s="2">
        <v>20.5</v>
      </c>
      <c r="G75" s="2">
        <v>20.6</v>
      </c>
      <c r="H75" s="2">
        <v>21</v>
      </c>
      <c r="I75" s="2">
        <v>21.5</v>
      </c>
      <c r="J75" s="2">
        <v>21.5</v>
      </c>
      <c r="K75" s="2">
        <v>22</v>
      </c>
      <c r="L75" s="15"/>
      <c r="M75" s="16"/>
      <c r="N75" s="16"/>
      <c r="O75" s="16"/>
      <c r="P75" s="16"/>
      <c r="Q75" s="16"/>
      <c r="R75" s="16"/>
      <c r="S75" s="16"/>
      <c r="T75" s="16"/>
    </row>
    <row r="76" spans="1:20" s="14" customFormat="1" ht="18" x14ac:dyDescent="0.25">
      <c r="A76" s="24" t="s">
        <v>10</v>
      </c>
      <c r="B76" s="25" t="s">
        <v>7</v>
      </c>
      <c r="C76" s="2">
        <v>19.600000000000001</v>
      </c>
      <c r="D76" s="2">
        <v>16</v>
      </c>
      <c r="E76" s="2">
        <v>9</v>
      </c>
      <c r="F76" s="2">
        <v>14</v>
      </c>
      <c r="G76" s="2">
        <v>14.1</v>
      </c>
      <c r="H76" s="2">
        <v>14.45</v>
      </c>
      <c r="I76" s="2">
        <v>14.5</v>
      </c>
      <c r="J76" s="2">
        <v>14.8</v>
      </c>
      <c r="K76" s="2">
        <v>14.9</v>
      </c>
      <c r="L76" s="15"/>
      <c r="M76" s="16"/>
      <c r="N76" s="16"/>
      <c r="O76" s="16"/>
      <c r="P76" s="16"/>
      <c r="Q76" s="16"/>
      <c r="R76" s="16"/>
      <c r="S76" s="16"/>
      <c r="T76" s="16"/>
    </row>
    <row r="77" spans="1:20" s="14" customFormat="1" ht="18" x14ac:dyDescent="0.25">
      <c r="A77" s="24" t="s">
        <v>11</v>
      </c>
      <c r="B77" s="25" t="s">
        <v>7</v>
      </c>
      <c r="C77" s="2">
        <v>14.1</v>
      </c>
      <c r="D77" s="2">
        <v>14.1</v>
      </c>
      <c r="E77" s="2">
        <v>14.1</v>
      </c>
      <c r="F77" s="2">
        <v>14.2</v>
      </c>
      <c r="G77" s="2">
        <v>14.2</v>
      </c>
      <c r="H77" s="2">
        <v>14.22</v>
      </c>
      <c r="I77" s="2">
        <v>14.22</v>
      </c>
      <c r="J77" s="2">
        <v>14.25</v>
      </c>
      <c r="K77" s="2">
        <v>14.25</v>
      </c>
      <c r="L77" s="15"/>
      <c r="M77" s="16"/>
      <c r="N77" s="16"/>
      <c r="O77" s="16"/>
      <c r="P77" s="16"/>
      <c r="Q77" s="16"/>
      <c r="R77" s="16"/>
      <c r="S77" s="16"/>
      <c r="T77" s="16"/>
    </row>
    <row r="78" spans="1:20" s="14" customFormat="1" ht="18" x14ac:dyDescent="0.25">
      <c r="A78" s="24" t="s">
        <v>12</v>
      </c>
      <c r="B78" s="25" t="s">
        <v>7</v>
      </c>
      <c r="C78" s="2">
        <v>5.6</v>
      </c>
      <c r="D78" s="2">
        <v>5.7</v>
      </c>
      <c r="E78" s="2">
        <v>5.5</v>
      </c>
      <c r="F78" s="2">
        <v>5.6</v>
      </c>
      <c r="G78" s="2">
        <v>5.6</v>
      </c>
      <c r="H78" s="2">
        <v>5.62</v>
      </c>
      <c r="I78" s="2">
        <v>5.62</v>
      </c>
      <c r="J78" s="2">
        <v>5.65</v>
      </c>
      <c r="K78" s="2">
        <v>5.64</v>
      </c>
      <c r="L78" s="15"/>
      <c r="M78" s="16"/>
      <c r="N78" s="16"/>
      <c r="O78" s="16"/>
      <c r="P78" s="16"/>
      <c r="Q78" s="16"/>
      <c r="R78" s="16"/>
      <c r="S78" s="16"/>
      <c r="T78" s="16"/>
    </row>
    <row r="79" spans="1:20" s="14" customFormat="1" ht="18" x14ac:dyDescent="0.25">
      <c r="A79" s="24" t="s">
        <v>13</v>
      </c>
      <c r="B79" s="25" t="s">
        <v>7</v>
      </c>
      <c r="C79" s="2">
        <v>5.7</v>
      </c>
      <c r="D79" s="2">
        <v>5.9</v>
      </c>
      <c r="E79" s="2">
        <v>5.9</v>
      </c>
      <c r="F79" s="2">
        <v>6.2</v>
      </c>
      <c r="G79" s="2">
        <v>6.2</v>
      </c>
      <c r="H79" s="2">
        <v>6.3</v>
      </c>
      <c r="I79" s="2">
        <v>6.3</v>
      </c>
      <c r="J79" s="2">
        <v>6.3</v>
      </c>
      <c r="K79" s="2">
        <v>6.3</v>
      </c>
      <c r="L79" s="28"/>
      <c r="M79" s="29"/>
      <c r="N79" s="29"/>
      <c r="O79" s="29"/>
      <c r="P79" s="29"/>
      <c r="Q79" s="29"/>
      <c r="R79" s="29"/>
      <c r="S79" s="29"/>
      <c r="T79" s="29"/>
    </row>
    <row r="80" spans="1:20" s="14" customFormat="1" ht="18" x14ac:dyDescent="0.25">
      <c r="A80" s="24" t="s">
        <v>14</v>
      </c>
      <c r="B80" s="25" t="s">
        <v>7</v>
      </c>
      <c r="C80" s="2">
        <v>21.2</v>
      </c>
      <c r="D80" s="2">
        <v>22</v>
      </c>
      <c r="E80" s="2">
        <v>19</v>
      </c>
      <c r="F80" s="2">
        <v>18</v>
      </c>
      <c r="G80" s="2">
        <v>18</v>
      </c>
      <c r="H80" s="2">
        <v>18.5</v>
      </c>
      <c r="I80" s="2">
        <v>18.5</v>
      </c>
      <c r="J80" s="2">
        <v>19</v>
      </c>
      <c r="K80" s="2">
        <v>19</v>
      </c>
      <c r="L80" s="15"/>
      <c r="M80" s="16"/>
      <c r="N80" s="16"/>
      <c r="O80" s="16"/>
      <c r="P80" s="16"/>
      <c r="Q80" s="16"/>
      <c r="R80" s="16"/>
      <c r="S80" s="16"/>
      <c r="T80" s="16"/>
    </row>
    <row r="81" spans="1:21" s="14" customFormat="1" ht="18" x14ac:dyDescent="0.25">
      <c r="A81" s="24" t="s">
        <v>15</v>
      </c>
      <c r="B81" s="25" t="s">
        <v>16</v>
      </c>
      <c r="C81" s="2">
        <v>74.3</v>
      </c>
      <c r="D81" s="2">
        <v>67.7</v>
      </c>
      <c r="E81" s="2">
        <v>68</v>
      </c>
      <c r="F81" s="2">
        <v>76.900000000000006</v>
      </c>
      <c r="G81" s="2">
        <v>76.900000000000006</v>
      </c>
      <c r="H81" s="2">
        <v>77</v>
      </c>
      <c r="I81" s="2">
        <v>77</v>
      </c>
      <c r="J81" s="2">
        <v>77.099999999999994</v>
      </c>
      <c r="K81" s="2">
        <v>77.099999999999994</v>
      </c>
      <c r="L81" s="15"/>
      <c r="M81" s="16"/>
      <c r="N81" s="16"/>
      <c r="O81" s="16"/>
      <c r="P81" s="16"/>
      <c r="Q81" s="16"/>
      <c r="R81" s="16"/>
      <c r="S81" s="16"/>
      <c r="T81" s="16"/>
    </row>
    <row r="82" spans="1:21" s="14" customFormat="1" ht="18" x14ac:dyDescent="0.25">
      <c r="A82" s="59" t="s">
        <v>126</v>
      </c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5"/>
      <c r="M82" s="16"/>
      <c r="N82" s="16"/>
      <c r="O82" s="16"/>
      <c r="P82" s="16"/>
      <c r="Q82" s="16"/>
      <c r="R82" s="16"/>
      <c r="S82" s="16"/>
      <c r="T82" s="16"/>
    </row>
    <row r="83" spans="1:21" s="14" customFormat="1" ht="54" x14ac:dyDescent="0.25">
      <c r="A83" s="27" t="s">
        <v>127</v>
      </c>
      <c r="B83" s="1" t="s">
        <v>128</v>
      </c>
      <c r="C83" s="2" t="s">
        <v>194</v>
      </c>
      <c r="D83" s="2" t="s">
        <v>195</v>
      </c>
      <c r="E83" s="2" t="s">
        <v>196</v>
      </c>
      <c r="F83" s="2" t="s">
        <v>197</v>
      </c>
      <c r="G83" s="2" t="s">
        <v>198</v>
      </c>
      <c r="H83" s="2" t="s">
        <v>199</v>
      </c>
      <c r="I83" s="2" t="s">
        <v>200</v>
      </c>
      <c r="J83" s="2" t="s">
        <v>201</v>
      </c>
      <c r="K83" s="2" t="s">
        <v>202</v>
      </c>
      <c r="L83" s="28"/>
      <c r="M83" s="29"/>
      <c r="N83" s="29"/>
      <c r="O83" s="29"/>
      <c r="P83" s="29"/>
      <c r="Q83" s="29"/>
      <c r="R83" s="29"/>
      <c r="S83" s="29"/>
      <c r="T83" s="29"/>
    </row>
    <row r="84" spans="1:21" s="14" customFormat="1" ht="72" x14ac:dyDescent="0.25">
      <c r="A84" s="27" t="s">
        <v>129</v>
      </c>
      <c r="B84" s="1" t="s">
        <v>124</v>
      </c>
      <c r="C84" s="2" t="s">
        <v>203</v>
      </c>
      <c r="D84" s="2">
        <v>108.78</v>
      </c>
      <c r="E84" s="2" t="s">
        <v>204</v>
      </c>
      <c r="F84" s="2" t="s">
        <v>205</v>
      </c>
      <c r="G84" s="2" t="s">
        <v>206</v>
      </c>
      <c r="H84" s="2" t="s">
        <v>207</v>
      </c>
      <c r="I84" s="2" t="s">
        <v>208</v>
      </c>
      <c r="J84" s="2" t="s">
        <v>209</v>
      </c>
      <c r="K84" s="2" t="s">
        <v>210</v>
      </c>
      <c r="L84" s="15"/>
      <c r="M84" s="16"/>
      <c r="N84" s="16"/>
      <c r="O84" s="16"/>
      <c r="P84" s="16"/>
      <c r="Q84" s="16"/>
      <c r="R84" s="16"/>
      <c r="S84" s="16"/>
      <c r="T84" s="16"/>
    </row>
    <row r="85" spans="1:21" s="14" customFormat="1" ht="36" x14ac:dyDescent="0.25">
      <c r="A85" s="27" t="s">
        <v>17</v>
      </c>
      <c r="B85" s="1" t="s">
        <v>130</v>
      </c>
      <c r="C85" s="2" t="s">
        <v>211</v>
      </c>
      <c r="D85" s="2" t="s">
        <v>212</v>
      </c>
      <c r="E85" s="2" t="s">
        <v>219</v>
      </c>
      <c r="F85" s="2" t="s">
        <v>213</v>
      </c>
      <c r="G85" s="2" t="s">
        <v>214</v>
      </c>
      <c r="H85" s="2" t="s">
        <v>215</v>
      </c>
      <c r="I85" s="2" t="s">
        <v>216</v>
      </c>
      <c r="J85" s="2" t="s">
        <v>215</v>
      </c>
      <c r="K85" s="2" t="s">
        <v>217</v>
      </c>
      <c r="L85" s="15"/>
      <c r="M85" s="16"/>
      <c r="N85" s="16"/>
      <c r="O85" s="16"/>
      <c r="P85" s="16"/>
      <c r="Q85" s="16"/>
      <c r="R85" s="16"/>
      <c r="S85" s="16"/>
      <c r="T85" s="16"/>
    </row>
    <row r="86" spans="1:21" s="14" customFormat="1" ht="18" x14ac:dyDescent="0.25">
      <c r="A86" s="59" t="s">
        <v>131</v>
      </c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15"/>
      <c r="M86" s="16"/>
      <c r="N86" s="16"/>
      <c r="O86" s="16"/>
      <c r="P86" s="16"/>
      <c r="Q86" s="16"/>
      <c r="R86" s="16"/>
      <c r="S86" s="16"/>
      <c r="T86" s="16"/>
    </row>
    <row r="87" spans="1:21" s="14" customFormat="1" ht="18" x14ac:dyDescent="0.25">
      <c r="A87" s="27" t="s">
        <v>19</v>
      </c>
      <c r="B87" s="1" t="s">
        <v>132</v>
      </c>
      <c r="C87" s="2">
        <v>1076.0999999999999</v>
      </c>
      <c r="D87" s="2">
        <v>1087.55</v>
      </c>
      <c r="E87" s="2">
        <v>915.7</v>
      </c>
      <c r="F87" s="2">
        <f>E87*102.5%</f>
        <v>938.59249999999997</v>
      </c>
      <c r="G87" s="2">
        <f>E87*104.2%</f>
        <v>954.15940000000012</v>
      </c>
      <c r="H87" s="2">
        <f>F87*101.8%</f>
        <v>955.487165</v>
      </c>
      <c r="I87" s="2">
        <f>G87*102.9%</f>
        <v>981.83002260000023</v>
      </c>
      <c r="J87" s="2">
        <f>H87*102.2%</f>
        <v>976.50788263000004</v>
      </c>
      <c r="K87" s="2">
        <f>I87*102.8%</f>
        <v>1009.3212632328002</v>
      </c>
      <c r="L87" s="15"/>
      <c r="M87" s="16"/>
      <c r="N87" s="16"/>
      <c r="O87" s="16"/>
      <c r="P87" s="16"/>
      <c r="Q87" s="16"/>
      <c r="R87" s="16"/>
      <c r="S87" s="16"/>
      <c r="T87" s="16"/>
    </row>
    <row r="88" spans="1:21" s="14" customFormat="1" ht="72" x14ac:dyDescent="0.25">
      <c r="A88" s="27" t="s">
        <v>133</v>
      </c>
      <c r="B88" s="1" t="s">
        <v>124</v>
      </c>
      <c r="C88" s="2">
        <v>93.09</v>
      </c>
      <c r="D88" s="2">
        <f>(D87/C87)*100</f>
        <v>101.06402750673729</v>
      </c>
      <c r="E88" s="2">
        <f>(E87/D87)*100</f>
        <v>84.19842765849846</v>
      </c>
      <c r="F88" s="2">
        <f t="shared" ref="F88" si="2">(F87/E87)*100</f>
        <v>102.49999999999999</v>
      </c>
      <c r="G88" s="2">
        <f>(G87/E87)*100</f>
        <v>104.2</v>
      </c>
      <c r="H88" s="2">
        <f>(H87/F87)*100</f>
        <v>101.8</v>
      </c>
      <c r="I88" s="2">
        <f>(I87/G87)*100</f>
        <v>102.90000000000002</v>
      </c>
      <c r="J88" s="2">
        <f>(J87/H87)*100</f>
        <v>102.2</v>
      </c>
      <c r="K88" s="2">
        <f>(K87/I87)*100</f>
        <v>102.8</v>
      </c>
      <c r="L88" s="28"/>
      <c r="M88" s="29"/>
      <c r="N88" s="29"/>
      <c r="O88" s="29"/>
      <c r="P88" s="29"/>
      <c r="Q88" s="29"/>
      <c r="R88" s="29"/>
      <c r="S88" s="29"/>
      <c r="T88" s="29"/>
    </row>
    <row r="89" spans="1:21" s="14" customFormat="1" ht="18" x14ac:dyDescent="0.25">
      <c r="A89" s="27" t="s">
        <v>20</v>
      </c>
      <c r="B89" s="1" t="s">
        <v>132</v>
      </c>
      <c r="C89" s="2">
        <v>453.24</v>
      </c>
      <c r="D89" s="2">
        <v>465.13</v>
      </c>
      <c r="E89" s="2">
        <v>655</v>
      </c>
      <c r="F89" s="2">
        <f>E89*103.6%</f>
        <v>678.58</v>
      </c>
      <c r="G89" s="2">
        <f>E89*106.1%</f>
        <v>694.95499999999993</v>
      </c>
      <c r="H89" s="2">
        <f>F89*101.9%</f>
        <v>691.47302000000013</v>
      </c>
      <c r="I89" s="2">
        <f>G89*103.1%</f>
        <v>716.49860499999988</v>
      </c>
      <c r="J89" s="2">
        <f>H89*102.3%</f>
        <v>707.37689946000012</v>
      </c>
      <c r="K89" s="2">
        <f>I89*103%</f>
        <v>737.99356314999989</v>
      </c>
      <c r="L89" s="15"/>
      <c r="M89" s="16"/>
      <c r="N89" s="16"/>
      <c r="O89" s="16"/>
      <c r="P89" s="16"/>
      <c r="Q89" s="16"/>
      <c r="R89" s="16"/>
      <c r="S89" s="16"/>
      <c r="T89" s="16"/>
    </row>
    <row r="90" spans="1:21" s="14" customFormat="1" ht="72" x14ac:dyDescent="0.25">
      <c r="A90" s="27" t="s">
        <v>134</v>
      </c>
      <c r="B90" s="1" t="s">
        <v>124</v>
      </c>
      <c r="C90" s="2">
        <v>81.5</v>
      </c>
      <c r="D90" s="2">
        <f>(D89/C89)*100</f>
        <v>102.62333421586798</v>
      </c>
      <c r="E90" s="2">
        <f t="shared" ref="E90:F90" si="3">(E89/D89)*100</f>
        <v>140.82084578504933</v>
      </c>
      <c r="F90" s="2">
        <f t="shared" si="3"/>
        <v>103.60000000000001</v>
      </c>
      <c r="G90" s="2">
        <f>(G89/E89)*100</f>
        <v>106.1</v>
      </c>
      <c r="H90" s="2">
        <f>(H89/F89)*100</f>
        <v>101.9</v>
      </c>
      <c r="I90" s="2">
        <f>(I89/G89)*100</f>
        <v>103.1</v>
      </c>
      <c r="J90" s="2">
        <f>(J89/H89)*100</f>
        <v>102.3</v>
      </c>
      <c r="K90" s="2">
        <f>(K89/I89)*100</f>
        <v>103</v>
      </c>
      <c r="L90" s="15"/>
      <c r="M90" s="16"/>
      <c r="N90" s="16"/>
      <c r="O90" s="16"/>
      <c r="P90" s="16"/>
      <c r="Q90" s="16"/>
      <c r="R90" s="16"/>
      <c r="S90" s="16"/>
      <c r="T90" s="16"/>
    </row>
    <row r="91" spans="1:21" s="14" customFormat="1" ht="52.2" x14ac:dyDescent="0.25">
      <c r="A91" s="59" t="s">
        <v>135</v>
      </c>
      <c r="B91" s="59"/>
      <c r="C91" s="60"/>
      <c r="D91" s="60"/>
      <c r="E91" s="60"/>
      <c r="F91" s="60"/>
      <c r="G91" s="60"/>
      <c r="H91" s="60"/>
      <c r="I91" s="60"/>
      <c r="J91" s="60"/>
      <c r="K91" s="60"/>
      <c r="L91" s="15"/>
      <c r="M91" s="16"/>
      <c r="N91" s="16"/>
      <c r="O91" s="16"/>
      <c r="P91" s="16"/>
      <c r="Q91" s="16"/>
      <c r="R91" s="16"/>
      <c r="S91" s="16"/>
      <c r="T91" s="16"/>
    </row>
    <row r="92" spans="1:21" s="14" customFormat="1" ht="54" x14ac:dyDescent="0.25">
      <c r="A92" s="27" t="s">
        <v>103</v>
      </c>
      <c r="B92" s="1" t="s">
        <v>21</v>
      </c>
      <c r="C92" s="2">
        <v>102</v>
      </c>
      <c r="D92" s="2">
        <v>102</v>
      </c>
      <c r="E92" s="2">
        <v>10</v>
      </c>
      <c r="F92" s="2">
        <v>95</v>
      </c>
      <c r="G92" s="2">
        <v>105</v>
      </c>
      <c r="H92" s="2">
        <v>100</v>
      </c>
      <c r="I92" s="2">
        <v>109</v>
      </c>
      <c r="J92" s="2">
        <v>103</v>
      </c>
      <c r="K92" s="2">
        <v>111</v>
      </c>
      <c r="L92" s="28"/>
      <c r="M92" s="29"/>
      <c r="N92" s="29"/>
      <c r="O92" s="29"/>
      <c r="P92" s="29"/>
      <c r="Q92" s="29"/>
      <c r="R92" s="29"/>
      <c r="S92" s="29"/>
      <c r="T92" s="29"/>
    </row>
    <row r="93" spans="1:21" s="14" customFormat="1" ht="90" x14ac:dyDescent="0.25">
      <c r="A93" s="27" t="s">
        <v>136</v>
      </c>
      <c r="B93" s="1" t="s">
        <v>22</v>
      </c>
      <c r="C93" s="2">
        <v>0.94</v>
      </c>
      <c r="D93" s="2">
        <v>0.6</v>
      </c>
      <c r="E93" s="2">
        <v>0.6</v>
      </c>
      <c r="F93" s="2">
        <v>0.5</v>
      </c>
      <c r="G93" s="2">
        <v>0.67</v>
      </c>
      <c r="H93" s="2">
        <v>0.52</v>
      </c>
      <c r="I93" s="2">
        <v>0.8</v>
      </c>
      <c r="J93" s="2">
        <v>0.7</v>
      </c>
      <c r="K93" s="2">
        <v>1.1000000000000001</v>
      </c>
      <c r="L93" s="31"/>
      <c r="M93" s="32"/>
      <c r="N93" s="33"/>
      <c r="O93" s="32"/>
      <c r="P93" s="33"/>
      <c r="Q93" s="32"/>
      <c r="R93" s="33"/>
      <c r="S93" s="32"/>
      <c r="T93" s="33"/>
    </row>
    <row r="94" spans="1:21" s="14" customFormat="1" ht="36" x14ac:dyDescent="0.25">
      <c r="A94" s="27" t="s">
        <v>49</v>
      </c>
      <c r="B94" s="1" t="s">
        <v>137</v>
      </c>
      <c r="C94" s="2">
        <v>4.51</v>
      </c>
      <c r="D94" s="2">
        <v>4.51</v>
      </c>
      <c r="E94" s="2">
        <v>4.5</v>
      </c>
      <c r="F94" s="2">
        <v>4.45</v>
      </c>
      <c r="G94" s="2">
        <v>4.51</v>
      </c>
      <c r="H94" s="2">
        <v>4.47</v>
      </c>
      <c r="I94" s="2">
        <v>4.5199999999999996</v>
      </c>
      <c r="J94" s="2">
        <v>4.5</v>
      </c>
      <c r="K94" s="2">
        <v>4.54</v>
      </c>
      <c r="L94" s="31"/>
      <c r="M94" s="32"/>
      <c r="N94" s="33"/>
      <c r="O94" s="32"/>
      <c r="P94" s="33"/>
      <c r="Q94" s="32"/>
      <c r="R94" s="33"/>
      <c r="S94" s="32"/>
      <c r="T94" s="33"/>
    </row>
    <row r="95" spans="1:21" s="14" customFormat="1" ht="18" x14ac:dyDescent="0.25">
      <c r="A95" s="59" t="s">
        <v>193</v>
      </c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31"/>
      <c r="M95" s="34"/>
      <c r="N95" s="33"/>
      <c r="O95" s="34"/>
      <c r="P95" s="33"/>
      <c r="Q95" s="34"/>
      <c r="R95" s="33"/>
      <c r="S95" s="34"/>
      <c r="T95" s="33"/>
      <c r="U95" s="26"/>
    </row>
    <row r="96" spans="1:21" s="14" customFormat="1" ht="54" x14ac:dyDescent="0.25">
      <c r="A96" s="35" t="s">
        <v>178</v>
      </c>
      <c r="B96" s="25" t="s">
        <v>179</v>
      </c>
      <c r="C96" s="36">
        <v>502.06</v>
      </c>
      <c r="D96" s="37">
        <v>10351.76</v>
      </c>
      <c r="E96" s="36">
        <v>1040.92</v>
      </c>
      <c r="F96" s="37">
        <v>689</v>
      </c>
      <c r="G96" s="36">
        <v>758</v>
      </c>
      <c r="H96" s="37">
        <v>700</v>
      </c>
      <c r="I96" s="36">
        <v>762</v>
      </c>
      <c r="J96" s="37">
        <v>710</v>
      </c>
      <c r="K96" s="36">
        <v>800</v>
      </c>
      <c r="L96" s="31"/>
      <c r="M96" s="34"/>
      <c r="N96" s="33"/>
      <c r="O96" s="34"/>
      <c r="P96" s="33"/>
      <c r="Q96" s="34"/>
      <c r="R96" s="33"/>
      <c r="S96" s="34"/>
      <c r="T96" s="33"/>
      <c r="U96" s="13"/>
    </row>
    <row r="97" spans="1:20" s="14" customFormat="1" ht="72" x14ac:dyDescent="0.25">
      <c r="A97" s="35" t="s">
        <v>23</v>
      </c>
      <c r="B97" s="25" t="s">
        <v>180</v>
      </c>
      <c r="C97" s="36">
        <v>108.38</v>
      </c>
      <c r="D97" s="2">
        <f>(D96/C96)*100</f>
        <v>2061.8571485479824</v>
      </c>
      <c r="E97" s="2">
        <f t="shared" ref="E97:F97" si="4">(E96/D96)*100</f>
        <v>10.055488148875167</v>
      </c>
      <c r="F97" s="2">
        <f t="shared" si="4"/>
        <v>66.191446028513241</v>
      </c>
      <c r="G97" s="2">
        <f>(G96/E96)*100</f>
        <v>72.820197517580596</v>
      </c>
      <c r="H97" s="2">
        <f>(H96/F96)*100</f>
        <v>101.59651669085632</v>
      </c>
      <c r="I97" s="2">
        <f>(I96/G96)*100</f>
        <v>100.52770448548813</v>
      </c>
      <c r="J97" s="2">
        <f>(J96/H96)*100</f>
        <v>101.42857142857142</v>
      </c>
      <c r="K97" s="2">
        <f>(K96/I96)*100</f>
        <v>104.98687664041995</v>
      </c>
      <c r="L97" s="21"/>
      <c r="M97" s="38"/>
      <c r="N97" s="23"/>
      <c r="O97" s="38"/>
      <c r="P97" s="23"/>
      <c r="Q97" s="38"/>
      <c r="R97" s="23"/>
      <c r="S97" s="38"/>
      <c r="T97" s="23"/>
    </row>
    <row r="98" spans="1:20" s="14" customFormat="1" ht="108" x14ac:dyDescent="0.25">
      <c r="A98" s="24" t="s">
        <v>181</v>
      </c>
      <c r="B98" s="25" t="s">
        <v>48</v>
      </c>
      <c r="C98" s="39">
        <v>151.4</v>
      </c>
      <c r="D98" s="37">
        <v>9961.19</v>
      </c>
      <c r="E98" s="39">
        <v>785.98</v>
      </c>
      <c r="F98" s="37">
        <v>227</v>
      </c>
      <c r="G98" s="39">
        <v>280</v>
      </c>
      <c r="H98" s="37">
        <v>250</v>
      </c>
      <c r="I98" s="39">
        <v>310</v>
      </c>
      <c r="J98" s="37">
        <v>287</v>
      </c>
      <c r="K98" s="39">
        <v>373</v>
      </c>
      <c r="L98" s="21"/>
      <c r="M98" s="40"/>
      <c r="N98" s="23"/>
      <c r="O98" s="40"/>
      <c r="P98" s="23"/>
      <c r="Q98" s="40"/>
      <c r="R98" s="23"/>
      <c r="S98" s="40"/>
      <c r="T98" s="23"/>
    </row>
    <row r="99" spans="1:20" s="14" customFormat="1" ht="72" x14ac:dyDescent="0.25">
      <c r="A99" s="24" t="s">
        <v>182</v>
      </c>
      <c r="B99" s="25" t="s">
        <v>180</v>
      </c>
      <c r="C99" s="39">
        <v>48.7</v>
      </c>
      <c r="D99" s="2">
        <f>(D98/C98)*100</f>
        <v>6579.3857331571999</v>
      </c>
      <c r="E99" s="2">
        <f t="shared" ref="E99:F99" si="5">(E98/D98)*100</f>
        <v>7.8904227306175256</v>
      </c>
      <c r="F99" s="2">
        <f t="shared" si="5"/>
        <v>28.881142013791699</v>
      </c>
      <c r="G99" s="2">
        <f>(G98/E98)*100</f>
        <v>35.624316140359809</v>
      </c>
      <c r="H99" s="2">
        <f>(H98/F98)*100</f>
        <v>110.13215859030836</v>
      </c>
      <c r="I99" s="2">
        <f>(I98/G98)*100</f>
        <v>110.71428571428572</v>
      </c>
      <c r="J99" s="2">
        <f>(J98/H98)*100</f>
        <v>114.8</v>
      </c>
      <c r="K99" s="2">
        <f>(K98/I98)*100</f>
        <v>120.32258064516128</v>
      </c>
      <c r="L99" s="21"/>
      <c r="M99" s="40"/>
      <c r="N99" s="23"/>
      <c r="O99" s="40"/>
      <c r="P99" s="23"/>
      <c r="Q99" s="40"/>
      <c r="R99" s="23"/>
      <c r="S99" s="40"/>
      <c r="T99" s="23"/>
    </row>
    <row r="100" spans="1:20" s="14" customFormat="1" ht="36" x14ac:dyDescent="0.25">
      <c r="A100" s="17" t="s">
        <v>183</v>
      </c>
      <c r="B100" s="18"/>
      <c r="C100" s="19"/>
      <c r="D100" s="20"/>
      <c r="E100" s="19"/>
      <c r="F100" s="20"/>
      <c r="G100" s="19"/>
      <c r="H100" s="20"/>
      <c r="I100" s="19"/>
      <c r="J100" s="20"/>
      <c r="K100" s="19"/>
      <c r="L100" s="21"/>
      <c r="M100" s="22"/>
      <c r="N100" s="23"/>
      <c r="O100" s="22"/>
      <c r="P100" s="23"/>
      <c r="Q100" s="22"/>
      <c r="R100" s="23"/>
      <c r="S100" s="22"/>
      <c r="T100" s="23"/>
    </row>
    <row r="101" spans="1:20" s="14" customFormat="1" ht="18" x14ac:dyDescent="0.25">
      <c r="A101" s="41" t="s">
        <v>24</v>
      </c>
      <c r="B101" s="18" t="s">
        <v>184</v>
      </c>
      <c r="C101" s="42">
        <v>66.98</v>
      </c>
      <c r="D101" s="20">
        <v>39.46</v>
      </c>
      <c r="E101" s="42">
        <v>13.9</v>
      </c>
      <c r="F101" s="20">
        <f>E101*103.8%</f>
        <v>14.4282</v>
      </c>
      <c r="G101" s="42">
        <f>E101*120.8%</f>
        <v>16.7912</v>
      </c>
      <c r="H101" s="20">
        <f>F101*104.1%</f>
        <v>15.0197562</v>
      </c>
      <c r="I101" s="42">
        <f>G101*120.9%</f>
        <v>20.3005608</v>
      </c>
      <c r="J101" s="20">
        <f>H101*104.4%</f>
        <v>15.680625472800001</v>
      </c>
      <c r="K101" s="42">
        <f>I101*125%</f>
        <v>25.375700999999999</v>
      </c>
      <c r="L101" s="21"/>
      <c r="M101" s="22"/>
      <c r="N101" s="23"/>
      <c r="O101" s="22"/>
      <c r="P101" s="23"/>
      <c r="Q101" s="22"/>
      <c r="R101" s="23"/>
      <c r="S101" s="22"/>
      <c r="T101" s="23"/>
    </row>
    <row r="102" spans="1:20" s="14" customFormat="1" ht="18" x14ac:dyDescent="0.25">
      <c r="A102" s="41" t="s">
        <v>104</v>
      </c>
      <c r="B102" s="18" t="s">
        <v>184</v>
      </c>
      <c r="C102" s="42">
        <v>84.43</v>
      </c>
      <c r="D102" s="20">
        <v>9921.73</v>
      </c>
      <c r="E102" s="42">
        <v>978.6</v>
      </c>
      <c r="F102" s="20">
        <f t="shared" ref="F102:F110" si="6">E102*103.8%</f>
        <v>1015.7868000000001</v>
      </c>
      <c r="G102" s="42">
        <f t="shared" ref="G102:G110" si="7">E102*120.8%</f>
        <v>1182.1487999999999</v>
      </c>
      <c r="H102" s="20">
        <f t="shared" ref="H102:H110" si="8">F102*104.1%</f>
        <v>1057.4340588</v>
      </c>
      <c r="I102" s="42">
        <f t="shared" ref="I102:I110" si="9">G102*120.9%</f>
        <v>1429.2178991999999</v>
      </c>
      <c r="J102" s="20">
        <f t="shared" ref="J102:J110" si="10">H102*104.4%</f>
        <v>1103.9611573872</v>
      </c>
      <c r="K102" s="42">
        <f t="shared" ref="K102:K110" si="11">I102*125%</f>
        <v>1786.5223739999999</v>
      </c>
      <c r="L102" s="21"/>
      <c r="M102" s="22"/>
      <c r="N102" s="23"/>
      <c r="O102" s="22"/>
      <c r="P102" s="23"/>
      <c r="Q102" s="22"/>
      <c r="R102" s="23"/>
      <c r="S102" s="22"/>
      <c r="T102" s="23"/>
    </row>
    <row r="103" spans="1:20" s="14" customFormat="1" ht="18" x14ac:dyDescent="0.25">
      <c r="A103" s="30" t="s">
        <v>185</v>
      </c>
      <c r="B103" s="18" t="s">
        <v>184</v>
      </c>
      <c r="C103" s="43">
        <v>0</v>
      </c>
      <c r="D103" s="20">
        <v>0</v>
      </c>
      <c r="E103" s="43">
        <v>0</v>
      </c>
      <c r="F103" s="20">
        <f t="shared" si="6"/>
        <v>0</v>
      </c>
      <c r="G103" s="42">
        <f t="shared" si="7"/>
        <v>0</v>
      </c>
      <c r="H103" s="20">
        <f t="shared" si="8"/>
        <v>0</v>
      </c>
      <c r="I103" s="42">
        <f t="shared" si="9"/>
        <v>0</v>
      </c>
      <c r="J103" s="20">
        <f t="shared" si="10"/>
        <v>0</v>
      </c>
      <c r="K103" s="42">
        <f t="shared" si="11"/>
        <v>0</v>
      </c>
      <c r="L103" s="21"/>
      <c r="M103" s="22"/>
      <c r="N103" s="23"/>
      <c r="O103" s="22"/>
      <c r="P103" s="23"/>
      <c r="Q103" s="22"/>
      <c r="R103" s="23"/>
      <c r="S103" s="22"/>
      <c r="T103" s="23"/>
    </row>
    <row r="104" spans="1:20" s="14" customFormat="1" ht="18" x14ac:dyDescent="0.25">
      <c r="A104" s="30" t="s">
        <v>186</v>
      </c>
      <c r="B104" s="18" t="s">
        <v>184</v>
      </c>
      <c r="C104" s="43">
        <v>0</v>
      </c>
      <c r="D104" s="20">
        <v>0</v>
      </c>
      <c r="E104" s="43">
        <v>0</v>
      </c>
      <c r="F104" s="20">
        <f t="shared" si="6"/>
        <v>0</v>
      </c>
      <c r="G104" s="42">
        <f t="shared" si="7"/>
        <v>0</v>
      </c>
      <c r="H104" s="20">
        <f t="shared" si="8"/>
        <v>0</v>
      </c>
      <c r="I104" s="42">
        <f t="shared" si="9"/>
        <v>0</v>
      </c>
      <c r="J104" s="20">
        <f t="shared" si="10"/>
        <v>0</v>
      </c>
      <c r="K104" s="42">
        <f t="shared" si="11"/>
        <v>0</v>
      </c>
      <c r="L104" s="21"/>
      <c r="M104" s="40"/>
      <c r="N104" s="23"/>
      <c r="O104" s="40"/>
      <c r="P104" s="23"/>
      <c r="Q104" s="40"/>
      <c r="R104" s="23"/>
      <c r="S104" s="40"/>
      <c r="T104" s="23"/>
    </row>
    <row r="105" spans="1:20" s="14" customFormat="1" ht="18" x14ac:dyDescent="0.25">
      <c r="A105" s="30" t="s">
        <v>187</v>
      </c>
      <c r="B105" s="18" t="s">
        <v>184</v>
      </c>
      <c r="C105" s="43">
        <v>0</v>
      </c>
      <c r="D105" s="20">
        <v>0</v>
      </c>
      <c r="E105" s="43">
        <v>0</v>
      </c>
      <c r="F105" s="20">
        <f t="shared" si="6"/>
        <v>0</v>
      </c>
      <c r="G105" s="42">
        <f t="shared" si="7"/>
        <v>0</v>
      </c>
      <c r="H105" s="20">
        <f t="shared" si="8"/>
        <v>0</v>
      </c>
      <c r="I105" s="42">
        <f t="shared" si="9"/>
        <v>0</v>
      </c>
      <c r="J105" s="20">
        <f t="shared" si="10"/>
        <v>0</v>
      </c>
      <c r="K105" s="42">
        <f t="shared" si="11"/>
        <v>0</v>
      </c>
      <c r="L105" s="21"/>
      <c r="M105" s="40"/>
      <c r="N105" s="23"/>
      <c r="O105" s="40"/>
      <c r="P105" s="23"/>
      <c r="Q105" s="40"/>
      <c r="R105" s="23"/>
      <c r="S105" s="40"/>
      <c r="T105" s="23"/>
    </row>
    <row r="106" spans="1:20" s="14" customFormat="1" ht="18" x14ac:dyDescent="0.25">
      <c r="A106" s="30" t="s">
        <v>188</v>
      </c>
      <c r="B106" s="18" t="s">
        <v>184</v>
      </c>
      <c r="C106" s="43">
        <v>41.42</v>
      </c>
      <c r="D106" s="20">
        <v>89.07</v>
      </c>
      <c r="E106" s="43">
        <v>44.12</v>
      </c>
      <c r="F106" s="20">
        <f t="shared" si="6"/>
        <v>45.796559999999999</v>
      </c>
      <c r="G106" s="42">
        <f t="shared" si="7"/>
        <v>53.296959999999999</v>
      </c>
      <c r="H106" s="20">
        <f t="shared" si="8"/>
        <v>47.674218959999997</v>
      </c>
      <c r="I106" s="42">
        <f t="shared" si="9"/>
        <v>64.436024639999999</v>
      </c>
      <c r="J106" s="20">
        <f t="shared" si="10"/>
        <v>49.771884594239999</v>
      </c>
      <c r="K106" s="42">
        <f t="shared" si="11"/>
        <v>80.545030800000006</v>
      </c>
      <c r="L106" s="21"/>
      <c r="M106" s="40"/>
      <c r="N106" s="23"/>
      <c r="O106" s="40"/>
      <c r="P106" s="23"/>
      <c r="Q106" s="40"/>
      <c r="R106" s="23"/>
      <c r="S106" s="40"/>
      <c r="T106" s="23"/>
    </row>
    <row r="107" spans="1:20" s="14" customFormat="1" ht="18" x14ac:dyDescent="0.25">
      <c r="A107" s="41" t="s">
        <v>189</v>
      </c>
      <c r="B107" s="18" t="s">
        <v>184</v>
      </c>
      <c r="C107" s="42">
        <v>24.02</v>
      </c>
      <c r="D107" s="20">
        <v>11.41</v>
      </c>
      <c r="E107" s="42">
        <v>0</v>
      </c>
      <c r="F107" s="20">
        <f t="shared" si="6"/>
        <v>0</v>
      </c>
      <c r="G107" s="42">
        <f t="shared" si="7"/>
        <v>0</v>
      </c>
      <c r="H107" s="20">
        <f t="shared" si="8"/>
        <v>0</v>
      </c>
      <c r="I107" s="42">
        <f t="shared" si="9"/>
        <v>0</v>
      </c>
      <c r="J107" s="20">
        <f t="shared" si="10"/>
        <v>0</v>
      </c>
      <c r="K107" s="42">
        <f t="shared" si="11"/>
        <v>0</v>
      </c>
      <c r="L107" s="21"/>
      <c r="M107" s="22"/>
      <c r="N107" s="23"/>
      <c r="O107" s="22"/>
      <c r="P107" s="23"/>
      <c r="Q107" s="22"/>
      <c r="R107" s="23"/>
      <c r="S107" s="22"/>
      <c r="T107" s="23"/>
    </row>
    <row r="108" spans="1:20" s="14" customFormat="1" ht="36" x14ac:dyDescent="0.25">
      <c r="A108" s="41" t="s">
        <v>190</v>
      </c>
      <c r="B108" s="18" t="s">
        <v>184</v>
      </c>
      <c r="C108" s="42">
        <v>16.63</v>
      </c>
      <c r="D108" s="20">
        <v>62.83</v>
      </c>
      <c r="E108" s="42">
        <v>26.69</v>
      </c>
      <c r="F108" s="20">
        <f t="shared" si="6"/>
        <v>27.704220000000003</v>
      </c>
      <c r="G108" s="42">
        <f t="shared" si="7"/>
        <v>32.241520000000001</v>
      </c>
      <c r="H108" s="20">
        <f t="shared" si="8"/>
        <v>28.840093020000001</v>
      </c>
      <c r="I108" s="42">
        <f t="shared" si="9"/>
        <v>38.979997680000004</v>
      </c>
      <c r="J108" s="20">
        <f t="shared" si="10"/>
        <v>30.109057112880002</v>
      </c>
      <c r="K108" s="42">
        <f t="shared" si="11"/>
        <v>48.724997100000003</v>
      </c>
      <c r="L108" s="28"/>
      <c r="M108" s="29"/>
      <c r="N108" s="29"/>
      <c r="O108" s="29"/>
      <c r="P108" s="29"/>
      <c r="Q108" s="29"/>
      <c r="R108" s="29"/>
      <c r="S108" s="29"/>
      <c r="T108" s="29"/>
    </row>
    <row r="109" spans="1:20" s="14" customFormat="1" ht="18" x14ac:dyDescent="0.25">
      <c r="A109" s="41" t="s">
        <v>191</v>
      </c>
      <c r="B109" s="18" t="s">
        <v>184</v>
      </c>
      <c r="C109" s="42">
        <v>0.77</v>
      </c>
      <c r="D109" s="20">
        <v>14.83</v>
      </c>
      <c r="E109" s="42">
        <v>17.43</v>
      </c>
      <c r="F109" s="20">
        <f t="shared" si="6"/>
        <v>18.09234</v>
      </c>
      <c r="G109" s="42">
        <f t="shared" si="7"/>
        <v>21.055439999999997</v>
      </c>
      <c r="H109" s="20">
        <f t="shared" si="8"/>
        <v>18.83412594</v>
      </c>
      <c r="I109" s="42">
        <f t="shared" si="9"/>
        <v>25.456026959999999</v>
      </c>
      <c r="J109" s="20">
        <f t="shared" si="10"/>
        <v>19.662827481360001</v>
      </c>
      <c r="K109" s="42">
        <f t="shared" si="11"/>
        <v>31.8200337</v>
      </c>
      <c r="L109" s="15"/>
      <c r="M109" s="16"/>
      <c r="N109" s="16"/>
      <c r="O109" s="16"/>
      <c r="P109" s="16"/>
      <c r="Q109" s="16"/>
      <c r="R109" s="16"/>
      <c r="S109" s="16"/>
      <c r="T109" s="16"/>
    </row>
    <row r="110" spans="1:20" s="14" customFormat="1" ht="18" x14ac:dyDescent="0.25">
      <c r="A110" s="30" t="s">
        <v>192</v>
      </c>
      <c r="B110" s="18" t="s">
        <v>184</v>
      </c>
      <c r="C110" s="43">
        <v>0</v>
      </c>
      <c r="D110" s="20">
        <v>0</v>
      </c>
      <c r="E110" s="43">
        <v>0</v>
      </c>
      <c r="F110" s="20">
        <f t="shared" si="6"/>
        <v>0</v>
      </c>
      <c r="G110" s="42">
        <f t="shared" si="7"/>
        <v>0</v>
      </c>
      <c r="H110" s="20">
        <f t="shared" si="8"/>
        <v>0</v>
      </c>
      <c r="I110" s="42">
        <f t="shared" si="9"/>
        <v>0</v>
      </c>
      <c r="J110" s="20">
        <f t="shared" si="10"/>
        <v>0</v>
      </c>
      <c r="K110" s="42">
        <f t="shared" si="11"/>
        <v>0</v>
      </c>
      <c r="L110" s="15"/>
      <c r="M110" s="16"/>
      <c r="N110" s="16"/>
      <c r="O110" s="16"/>
      <c r="P110" s="16"/>
      <c r="Q110" s="16"/>
      <c r="R110" s="16"/>
      <c r="S110" s="16"/>
      <c r="T110" s="16"/>
    </row>
    <row r="111" spans="1:20" s="14" customFormat="1" ht="18" x14ac:dyDescent="0.25">
      <c r="A111" s="59" t="s">
        <v>174</v>
      </c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15"/>
      <c r="M111" s="16"/>
      <c r="N111" s="16"/>
      <c r="O111" s="16"/>
      <c r="P111" s="16"/>
      <c r="Q111" s="16"/>
      <c r="R111" s="16"/>
      <c r="S111" s="16"/>
      <c r="T111" s="16"/>
    </row>
    <row r="112" spans="1:20" s="14" customFormat="1" ht="18" x14ac:dyDescent="0.25">
      <c r="A112" s="44" t="s">
        <v>109</v>
      </c>
      <c r="B112" s="1" t="s">
        <v>122</v>
      </c>
      <c r="C112" s="2">
        <f>C113+C126</f>
        <v>1002.5</v>
      </c>
      <c r="D112" s="2">
        <f t="shared" ref="D112:K112" si="12">D113+D126</f>
        <v>1152.0900000000001</v>
      </c>
      <c r="E112" s="2">
        <f t="shared" si="12"/>
        <v>1250.71</v>
      </c>
      <c r="F112" s="2">
        <f t="shared" si="12"/>
        <v>1233.8190396000002</v>
      </c>
      <c r="G112" s="2">
        <f t="shared" si="12"/>
        <v>1240.68</v>
      </c>
      <c r="H112" s="2">
        <f t="shared" si="12"/>
        <v>1235.0871117000002</v>
      </c>
      <c r="I112" s="2">
        <f t="shared" si="12"/>
        <v>1242.93</v>
      </c>
      <c r="J112" s="2">
        <f t="shared" si="12"/>
        <v>1245.3419924999998</v>
      </c>
      <c r="K112" s="2">
        <f t="shared" si="12"/>
        <v>1253.25</v>
      </c>
      <c r="L112" s="15"/>
      <c r="M112" s="16"/>
      <c r="N112" s="16"/>
      <c r="O112" s="16"/>
      <c r="P112" s="16"/>
      <c r="Q112" s="16"/>
      <c r="R112" s="16"/>
      <c r="S112" s="16"/>
      <c r="T112" s="16"/>
    </row>
    <row r="113" spans="1:20" s="14" customFormat="1" ht="36" x14ac:dyDescent="0.25">
      <c r="A113" s="44" t="s">
        <v>105</v>
      </c>
      <c r="B113" s="1" t="s">
        <v>122</v>
      </c>
      <c r="C113" s="2">
        <f>C114+C125</f>
        <v>298.39999999999998</v>
      </c>
      <c r="D113" s="2">
        <f t="shared" ref="D113:K113" si="13">D114+D125</f>
        <v>283.10000000000002</v>
      </c>
      <c r="E113" s="2">
        <f t="shared" si="13"/>
        <v>266.23</v>
      </c>
      <c r="F113" s="2">
        <f t="shared" si="13"/>
        <v>247.22524200000004</v>
      </c>
      <c r="G113" s="2">
        <f t="shared" si="13"/>
        <v>248.60000000000002</v>
      </c>
      <c r="H113" s="2">
        <f t="shared" si="13"/>
        <v>252.12896370000001</v>
      </c>
      <c r="I113" s="2">
        <f t="shared" si="13"/>
        <v>253.73000000000002</v>
      </c>
      <c r="J113" s="2">
        <f t="shared" si="13"/>
        <v>260.47595969999998</v>
      </c>
      <c r="K113" s="2">
        <f t="shared" si="13"/>
        <v>262.13</v>
      </c>
      <c r="L113" s="15"/>
      <c r="M113" s="16"/>
      <c r="N113" s="16"/>
      <c r="O113" s="16"/>
      <c r="P113" s="16"/>
      <c r="Q113" s="16"/>
      <c r="R113" s="16"/>
      <c r="S113" s="16"/>
      <c r="T113" s="16"/>
    </row>
    <row r="114" spans="1:20" s="14" customFormat="1" ht="72" x14ac:dyDescent="0.25">
      <c r="A114" s="44" t="s">
        <v>138</v>
      </c>
      <c r="B114" s="1" t="s">
        <v>122</v>
      </c>
      <c r="C114" s="2">
        <v>253.54</v>
      </c>
      <c r="D114" s="2">
        <v>233.97</v>
      </c>
      <c r="E114" s="2">
        <v>225.55</v>
      </c>
      <c r="F114" s="2">
        <f>G114*99.447%</f>
        <v>207.42655260000004</v>
      </c>
      <c r="G114" s="2">
        <v>208.58</v>
      </c>
      <c r="H114" s="2">
        <f>I114*99.369%</f>
        <v>212.36148990000001</v>
      </c>
      <c r="I114" s="2">
        <v>213.71</v>
      </c>
      <c r="J114" s="2">
        <f>K114*99.369%</f>
        <v>220.7084859</v>
      </c>
      <c r="K114" s="2">
        <v>222.11</v>
      </c>
      <c r="L114" s="15"/>
      <c r="M114" s="16"/>
      <c r="N114" s="16"/>
      <c r="O114" s="16"/>
      <c r="P114" s="16"/>
      <c r="Q114" s="16"/>
      <c r="R114" s="16"/>
      <c r="S114" s="16"/>
      <c r="T114" s="16"/>
    </row>
    <row r="115" spans="1:20" s="14" customFormat="1" ht="18" x14ac:dyDescent="0.25">
      <c r="A115" s="45" t="s">
        <v>139</v>
      </c>
      <c r="B115" s="1" t="s">
        <v>122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15"/>
      <c r="M115" s="16"/>
      <c r="N115" s="16"/>
      <c r="O115" s="16"/>
      <c r="P115" s="16"/>
      <c r="Q115" s="16"/>
      <c r="R115" s="16"/>
      <c r="S115" s="16"/>
      <c r="T115" s="16"/>
    </row>
    <row r="116" spans="1:20" s="14" customFormat="1" ht="18" x14ac:dyDescent="0.25">
      <c r="A116" s="45" t="s">
        <v>140</v>
      </c>
      <c r="B116" s="1" t="s">
        <v>122</v>
      </c>
      <c r="C116" s="2">
        <v>181.04</v>
      </c>
      <c r="D116" s="2">
        <v>149.37</v>
      </c>
      <c r="E116" s="2">
        <v>156.37</v>
      </c>
      <c r="F116" s="2">
        <f>G116*99.447%</f>
        <v>121.1065566</v>
      </c>
      <c r="G116" s="2">
        <v>121.78</v>
      </c>
      <c r="H116" s="2">
        <f>I116*99.369%</f>
        <v>124.95651749999999</v>
      </c>
      <c r="I116" s="2">
        <v>125.75</v>
      </c>
      <c r="J116" s="2">
        <f>K116*99.369%</f>
        <v>130.94846820000001</v>
      </c>
      <c r="K116" s="2">
        <v>131.78</v>
      </c>
      <c r="L116" s="15"/>
      <c r="M116" s="16"/>
      <c r="N116" s="16"/>
      <c r="O116" s="16"/>
      <c r="P116" s="16"/>
      <c r="Q116" s="16"/>
      <c r="R116" s="16"/>
      <c r="S116" s="16"/>
      <c r="T116" s="16"/>
    </row>
    <row r="117" spans="1:20" s="14" customFormat="1" ht="18" x14ac:dyDescent="0.25">
      <c r="A117" s="45" t="s">
        <v>141</v>
      </c>
      <c r="B117" s="1" t="s">
        <v>122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12"/>
      <c r="M117" s="13"/>
      <c r="N117" s="13"/>
      <c r="O117" s="13"/>
      <c r="P117" s="13"/>
      <c r="Q117" s="13"/>
      <c r="R117" s="13"/>
      <c r="S117" s="13"/>
      <c r="T117" s="13"/>
    </row>
    <row r="118" spans="1:20" s="14" customFormat="1" ht="18" x14ac:dyDescent="0.25">
      <c r="A118" s="45" t="s">
        <v>142</v>
      </c>
      <c r="B118" s="1" t="s">
        <v>122</v>
      </c>
      <c r="C118" s="2">
        <v>14.51</v>
      </c>
      <c r="D118" s="2">
        <v>16.61</v>
      </c>
      <c r="E118" s="2">
        <v>17.190000000000001</v>
      </c>
      <c r="F118" s="2">
        <f t="shared" ref="F118:F130" si="14">G118*99.447%</f>
        <v>18.3877503</v>
      </c>
      <c r="G118" s="2">
        <v>18.489999999999998</v>
      </c>
      <c r="H118" s="2">
        <f t="shared" ref="H118:H146" si="15">I118*99.369%</f>
        <v>19.406765700000001</v>
      </c>
      <c r="I118" s="2">
        <v>19.53</v>
      </c>
      <c r="J118" s="2">
        <f t="shared" ref="J118:J146" si="16">K118*99.369%</f>
        <v>19.386891900000002</v>
      </c>
      <c r="K118" s="2">
        <v>19.510000000000002</v>
      </c>
      <c r="L118" s="12"/>
      <c r="M118" s="13"/>
      <c r="N118" s="13"/>
      <c r="O118" s="13"/>
      <c r="P118" s="13"/>
      <c r="Q118" s="13"/>
      <c r="R118" s="13"/>
      <c r="S118" s="13"/>
      <c r="T118" s="13"/>
    </row>
    <row r="119" spans="1:20" s="14" customFormat="1" ht="54" x14ac:dyDescent="0.25">
      <c r="A119" s="45" t="s">
        <v>143</v>
      </c>
      <c r="B119" s="1" t="s">
        <v>122</v>
      </c>
      <c r="C119" s="2"/>
      <c r="D119" s="2"/>
      <c r="E119" s="2"/>
      <c r="F119" s="2">
        <f t="shared" si="14"/>
        <v>9.5071332000000019</v>
      </c>
      <c r="G119" s="2">
        <v>9.56</v>
      </c>
      <c r="H119" s="2">
        <f t="shared" si="15"/>
        <v>9.7878464999999988</v>
      </c>
      <c r="I119" s="2">
        <v>9.85</v>
      </c>
      <c r="J119" s="2">
        <f t="shared" si="16"/>
        <v>10.165448700000001</v>
      </c>
      <c r="K119" s="2">
        <v>10.23</v>
      </c>
      <c r="L119" s="12"/>
      <c r="M119" s="13"/>
      <c r="N119" s="13"/>
      <c r="O119" s="13"/>
      <c r="P119" s="13"/>
      <c r="Q119" s="13"/>
      <c r="R119" s="13"/>
      <c r="S119" s="13"/>
      <c r="T119" s="13"/>
    </row>
    <row r="120" spans="1:20" s="14" customFormat="1" ht="18" x14ac:dyDescent="0.25">
      <c r="A120" s="45" t="s">
        <v>144</v>
      </c>
      <c r="B120" s="1" t="s">
        <v>122</v>
      </c>
      <c r="C120" s="2">
        <v>6.15</v>
      </c>
      <c r="D120" s="2">
        <v>6.41</v>
      </c>
      <c r="E120" s="2">
        <v>6.43</v>
      </c>
      <c r="F120" s="2">
        <f t="shared" si="14"/>
        <v>7.3889121000000006</v>
      </c>
      <c r="G120" s="2">
        <v>7.43</v>
      </c>
      <c r="H120" s="2">
        <f t="shared" si="15"/>
        <v>7.6216022999999993</v>
      </c>
      <c r="I120" s="2">
        <v>7.67</v>
      </c>
      <c r="J120" s="2">
        <f t="shared" si="16"/>
        <v>7.8302771999999994</v>
      </c>
      <c r="K120" s="2">
        <v>7.88</v>
      </c>
      <c r="L120" s="12"/>
      <c r="M120" s="13"/>
      <c r="N120" s="13"/>
      <c r="O120" s="13"/>
      <c r="P120" s="13"/>
      <c r="Q120" s="13"/>
      <c r="R120" s="13"/>
      <c r="S120" s="13"/>
      <c r="T120" s="13"/>
    </row>
    <row r="121" spans="1:20" s="14" customFormat="1" ht="18" x14ac:dyDescent="0.25">
      <c r="A121" s="45" t="s">
        <v>145</v>
      </c>
      <c r="B121" s="1" t="s">
        <v>122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12"/>
      <c r="M121" s="13"/>
      <c r="N121" s="13"/>
      <c r="O121" s="13"/>
      <c r="P121" s="13"/>
      <c r="Q121" s="13"/>
      <c r="R121" s="13"/>
      <c r="S121" s="13"/>
      <c r="T121" s="13"/>
    </row>
    <row r="122" spans="1:20" s="14" customFormat="1" ht="18" x14ac:dyDescent="0.25">
      <c r="A122" s="45" t="s">
        <v>146</v>
      </c>
      <c r="B122" s="1" t="s">
        <v>122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12"/>
      <c r="M122" s="13"/>
      <c r="N122" s="13"/>
      <c r="O122" s="13"/>
      <c r="P122" s="13"/>
      <c r="Q122" s="13"/>
      <c r="R122" s="13"/>
      <c r="S122" s="13"/>
      <c r="T122" s="13"/>
    </row>
    <row r="123" spans="1:20" s="14" customFormat="1" ht="18" x14ac:dyDescent="0.25">
      <c r="A123" s="45" t="s">
        <v>147</v>
      </c>
      <c r="B123" s="1" t="s">
        <v>122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12"/>
      <c r="M123" s="13"/>
      <c r="N123" s="13"/>
      <c r="O123" s="13"/>
      <c r="P123" s="13"/>
      <c r="Q123" s="13"/>
      <c r="R123" s="13"/>
      <c r="S123" s="13"/>
      <c r="T123" s="13"/>
    </row>
    <row r="124" spans="1:20" s="14" customFormat="1" ht="18" x14ac:dyDescent="0.25">
      <c r="A124" s="45" t="s">
        <v>148</v>
      </c>
      <c r="B124" s="1" t="s">
        <v>122</v>
      </c>
      <c r="C124" s="2">
        <v>30.02</v>
      </c>
      <c r="D124" s="2">
        <v>31.49</v>
      </c>
      <c r="E124" s="2">
        <v>32.89</v>
      </c>
      <c r="F124" s="2">
        <f t="shared" si="14"/>
        <v>30.818625300000001</v>
      </c>
      <c r="G124" s="2">
        <v>30.99</v>
      </c>
      <c r="H124" s="2">
        <f t="shared" si="15"/>
        <v>31.678837199999997</v>
      </c>
      <c r="I124" s="2">
        <v>31.88</v>
      </c>
      <c r="J124" s="2">
        <f t="shared" si="16"/>
        <v>32.672527200000005</v>
      </c>
      <c r="K124" s="2">
        <v>32.880000000000003</v>
      </c>
      <c r="L124" s="12"/>
      <c r="M124" s="13"/>
      <c r="N124" s="13"/>
      <c r="O124" s="13"/>
      <c r="P124" s="13"/>
      <c r="Q124" s="13"/>
      <c r="R124" s="13"/>
      <c r="S124" s="13"/>
      <c r="T124" s="13"/>
    </row>
    <row r="125" spans="1:20" s="14" customFormat="1" ht="18" x14ac:dyDescent="0.25">
      <c r="A125" s="44" t="s">
        <v>106</v>
      </c>
      <c r="B125" s="1" t="s">
        <v>122</v>
      </c>
      <c r="C125" s="2">
        <v>44.86</v>
      </c>
      <c r="D125" s="2">
        <v>49.13</v>
      </c>
      <c r="E125" s="2">
        <v>40.68</v>
      </c>
      <c r="F125" s="2">
        <f t="shared" si="14"/>
        <v>39.798689400000008</v>
      </c>
      <c r="G125" s="2">
        <v>40.020000000000003</v>
      </c>
      <c r="H125" s="2">
        <f t="shared" si="15"/>
        <v>39.767473800000005</v>
      </c>
      <c r="I125" s="2">
        <v>40.020000000000003</v>
      </c>
      <c r="J125" s="2">
        <f t="shared" si="16"/>
        <v>39.767473800000005</v>
      </c>
      <c r="K125" s="2">
        <v>40.020000000000003</v>
      </c>
      <c r="L125" s="12"/>
      <c r="M125" s="13"/>
      <c r="N125" s="13"/>
      <c r="O125" s="13"/>
      <c r="P125" s="13"/>
      <c r="Q125" s="13"/>
      <c r="R125" s="13"/>
      <c r="S125" s="13"/>
      <c r="T125" s="13"/>
    </row>
    <row r="126" spans="1:20" s="14" customFormat="1" ht="36" x14ac:dyDescent="0.25">
      <c r="A126" s="44" t="s">
        <v>107</v>
      </c>
      <c r="B126" s="1" t="s">
        <v>122</v>
      </c>
      <c r="C126" s="2">
        <v>704.1</v>
      </c>
      <c r="D126" s="2">
        <v>868.99</v>
      </c>
      <c r="E126" s="2">
        <v>984.48</v>
      </c>
      <c r="F126" s="2">
        <f t="shared" si="14"/>
        <v>986.59379760000013</v>
      </c>
      <c r="G126" s="2">
        <v>992.08</v>
      </c>
      <c r="H126" s="2">
        <f t="shared" si="15"/>
        <v>982.95814800000005</v>
      </c>
      <c r="I126" s="2">
        <v>989.2</v>
      </c>
      <c r="J126" s="2">
        <f t="shared" si="16"/>
        <v>984.86603279999997</v>
      </c>
      <c r="K126" s="2">
        <v>991.12</v>
      </c>
      <c r="L126" s="12"/>
      <c r="M126" s="13"/>
      <c r="N126" s="13"/>
      <c r="O126" s="13"/>
      <c r="P126" s="13"/>
      <c r="Q126" s="13"/>
      <c r="R126" s="13"/>
      <c r="S126" s="13"/>
      <c r="T126" s="13"/>
    </row>
    <row r="127" spans="1:20" s="14" customFormat="1" ht="18" x14ac:dyDescent="0.25">
      <c r="A127" s="45" t="s">
        <v>149</v>
      </c>
      <c r="B127" s="1" t="s">
        <v>122</v>
      </c>
      <c r="C127" s="2">
        <v>142.68</v>
      </c>
      <c r="D127" s="2">
        <v>191.01</v>
      </c>
      <c r="E127" s="2">
        <v>140.06</v>
      </c>
      <c r="F127" s="2">
        <f t="shared" si="14"/>
        <v>151.64673030000003</v>
      </c>
      <c r="G127" s="2">
        <v>152.49</v>
      </c>
      <c r="H127" s="2">
        <f t="shared" si="15"/>
        <v>151.0905645</v>
      </c>
      <c r="I127" s="2">
        <v>152.05000000000001</v>
      </c>
      <c r="J127" s="2">
        <f>K127*99.369%</f>
        <v>151.3787346</v>
      </c>
      <c r="K127" s="2">
        <v>152.34</v>
      </c>
      <c r="L127" s="12"/>
      <c r="M127" s="13"/>
      <c r="N127" s="13"/>
      <c r="O127" s="13"/>
      <c r="P127" s="13"/>
      <c r="Q127" s="13"/>
      <c r="R127" s="13"/>
      <c r="S127" s="13"/>
      <c r="T127" s="13"/>
    </row>
    <row r="128" spans="1:20" s="14" customFormat="1" ht="18" x14ac:dyDescent="0.25">
      <c r="A128" s="45" t="s">
        <v>150</v>
      </c>
      <c r="B128" s="1" t="s">
        <v>122</v>
      </c>
      <c r="C128" s="2">
        <v>421.69</v>
      </c>
      <c r="D128" s="2">
        <v>423.01</v>
      </c>
      <c r="E128" s="2">
        <v>538.07000000000005</v>
      </c>
      <c r="F128" s="2">
        <f t="shared" si="14"/>
        <v>535.94971710000004</v>
      </c>
      <c r="G128" s="2">
        <v>538.92999999999995</v>
      </c>
      <c r="H128" s="2">
        <f t="shared" si="15"/>
        <v>533.96925839999994</v>
      </c>
      <c r="I128" s="2">
        <v>537.36</v>
      </c>
      <c r="J128" s="2">
        <f t="shared" si="16"/>
        <v>535.01263289999997</v>
      </c>
      <c r="K128" s="2">
        <v>538.41</v>
      </c>
      <c r="L128" s="12"/>
      <c r="M128" s="13"/>
      <c r="N128" s="13"/>
      <c r="O128" s="13"/>
      <c r="P128" s="13"/>
      <c r="Q128" s="13"/>
      <c r="R128" s="13"/>
      <c r="S128" s="13"/>
      <c r="T128" s="13"/>
    </row>
    <row r="129" spans="1:20" s="14" customFormat="1" ht="36" x14ac:dyDescent="0.25">
      <c r="A129" s="45" t="s">
        <v>151</v>
      </c>
      <c r="B129" s="1" t="s">
        <v>122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12"/>
      <c r="M129" s="13"/>
      <c r="N129" s="13"/>
      <c r="O129" s="13"/>
      <c r="P129" s="13"/>
      <c r="Q129" s="13"/>
      <c r="R129" s="13"/>
      <c r="S129" s="13"/>
      <c r="T129" s="13"/>
    </row>
    <row r="130" spans="1:20" s="14" customFormat="1" ht="36" x14ac:dyDescent="0.25">
      <c r="A130" s="45" t="s">
        <v>152</v>
      </c>
      <c r="B130" s="1" t="s">
        <v>122</v>
      </c>
      <c r="C130" s="2">
        <v>131.16</v>
      </c>
      <c r="D130" s="2">
        <v>146.33000000000001</v>
      </c>
      <c r="E130" s="2">
        <v>195.04</v>
      </c>
      <c r="F130" s="2">
        <f t="shared" si="14"/>
        <v>203.41883850000002</v>
      </c>
      <c r="G130" s="2">
        <v>204.55</v>
      </c>
      <c r="H130" s="2">
        <f t="shared" si="15"/>
        <v>181.33848810000001</v>
      </c>
      <c r="I130" s="2">
        <v>182.49</v>
      </c>
      <c r="J130" s="2">
        <f t="shared" si="16"/>
        <v>18.353454299999999</v>
      </c>
      <c r="K130" s="2">
        <v>18.47</v>
      </c>
      <c r="L130" s="12"/>
      <c r="M130" s="13"/>
      <c r="N130" s="13"/>
      <c r="O130" s="13"/>
      <c r="P130" s="13"/>
      <c r="Q130" s="13"/>
      <c r="R130" s="13"/>
      <c r="S130" s="13"/>
      <c r="T130" s="13"/>
    </row>
    <row r="131" spans="1:20" s="14" customFormat="1" ht="54" x14ac:dyDescent="0.25">
      <c r="A131" s="44" t="s">
        <v>175</v>
      </c>
      <c r="B131" s="1" t="s">
        <v>122</v>
      </c>
      <c r="C131" s="2">
        <v>984.25</v>
      </c>
      <c r="D131" s="2">
        <v>1113.8</v>
      </c>
      <c r="E131" s="2">
        <v>1341.17</v>
      </c>
      <c r="F131" s="2">
        <f>G131*0.99447</f>
        <v>1233.8224207980002</v>
      </c>
      <c r="G131" s="2">
        <f>E131*1.02-127.31</f>
        <v>1240.6834000000001</v>
      </c>
      <c r="H131" s="2">
        <f>F131*1.05</f>
        <v>1295.5135418379002</v>
      </c>
      <c r="I131" s="2">
        <f>G131*1.05</f>
        <v>1302.7175700000003</v>
      </c>
      <c r="J131" s="2">
        <f>H131*1.05</f>
        <v>1360.2892189297952</v>
      </c>
      <c r="K131" s="2">
        <f>I131*1.05</f>
        <v>1367.8534485000002</v>
      </c>
      <c r="L131" s="12"/>
      <c r="M131" s="13"/>
      <c r="N131" s="13"/>
      <c r="O131" s="13"/>
      <c r="P131" s="13"/>
      <c r="Q131" s="13"/>
      <c r="R131" s="13"/>
      <c r="S131" s="13"/>
      <c r="T131" s="13"/>
    </row>
    <row r="132" spans="1:20" s="14" customFormat="1" ht="18" x14ac:dyDescent="0.25">
      <c r="A132" s="45" t="s">
        <v>153</v>
      </c>
      <c r="B132" s="1" t="s">
        <v>122</v>
      </c>
      <c r="C132" s="2">
        <v>116.36</v>
      </c>
      <c r="D132" s="2">
        <v>137.36000000000001</v>
      </c>
      <c r="E132" s="2">
        <v>167.05</v>
      </c>
      <c r="F132" s="2">
        <f t="shared" ref="F132:F144" si="17">G132*0.99447</f>
        <v>169.44873777000001</v>
      </c>
      <c r="G132" s="2">
        <f>E132*1.02</f>
        <v>170.39100000000002</v>
      </c>
      <c r="H132" s="2">
        <f t="shared" ref="H132:K144" si="18">F132*1.05</f>
        <v>177.92117465850001</v>
      </c>
      <c r="I132" s="2">
        <f t="shared" si="18"/>
        <v>178.91055000000003</v>
      </c>
      <c r="J132" s="2">
        <f t="shared" si="18"/>
        <v>186.81723339142502</v>
      </c>
      <c r="K132" s="2">
        <f t="shared" si="18"/>
        <v>187.85607750000003</v>
      </c>
      <c r="L132" s="12"/>
      <c r="M132" s="13"/>
      <c r="N132" s="13"/>
      <c r="O132" s="13"/>
      <c r="P132" s="13"/>
      <c r="Q132" s="13"/>
      <c r="R132" s="13"/>
      <c r="S132" s="13"/>
      <c r="T132" s="13"/>
    </row>
    <row r="133" spans="1:20" s="14" customFormat="1" ht="18" x14ac:dyDescent="0.25">
      <c r="A133" s="45" t="s">
        <v>154</v>
      </c>
      <c r="B133" s="1" t="s">
        <v>122</v>
      </c>
      <c r="C133" s="2">
        <v>1.48</v>
      </c>
      <c r="D133" s="2">
        <v>1.65</v>
      </c>
      <c r="E133" s="2">
        <v>1.86</v>
      </c>
      <c r="F133" s="2">
        <f t="shared" si="17"/>
        <v>1.8867084840000001</v>
      </c>
      <c r="G133" s="2">
        <f t="shared" ref="G133:G144" si="19">E133*1.02</f>
        <v>1.8972000000000002</v>
      </c>
      <c r="H133" s="2">
        <f t="shared" si="18"/>
        <v>1.9810439082000002</v>
      </c>
      <c r="I133" s="2">
        <f t="shared" si="18"/>
        <v>1.9920600000000004</v>
      </c>
      <c r="J133" s="2">
        <f t="shared" si="18"/>
        <v>2.0800961036100003</v>
      </c>
      <c r="K133" s="2">
        <f t="shared" si="18"/>
        <v>2.0916630000000005</v>
      </c>
      <c r="L133" s="12"/>
      <c r="M133" s="13"/>
      <c r="N133" s="13"/>
      <c r="O133" s="13"/>
      <c r="P133" s="13"/>
      <c r="Q133" s="13"/>
      <c r="R133" s="13"/>
      <c r="S133" s="13"/>
      <c r="T133" s="13"/>
    </row>
    <row r="134" spans="1:20" s="14" customFormat="1" ht="36" x14ac:dyDescent="0.25">
      <c r="A134" s="45" t="s">
        <v>155</v>
      </c>
      <c r="B134" s="1" t="s">
        <v>122</v>
      </c>
      <c r="C134" s="2">
        <v>5.01</v>
      </c>
      <c r="D134" s="2">
        <v>8.15</v>
      </c>
      <c r="E134" s="2">
        <v>5.86</v>
      </c>
      <c r="F134" s="2">
        <f t="shared" si="17"/>
        <v>5.9441460840000007</v>
      </c>
      <c r="G134" s="2">
        <f t="shared" si="19"/>
        <v>5.9772000000000007</v>
      </c>
      <c r="H134" s="2">
        <f t="shared" si="18"/>
        <v>6.2413533882000012</v>
      </c>
      <c r="I134" s="2">
        <f t="shared" si="18"/>
        <v>6.2760600000000011</v>
      </c>
      <c r="J134" s="2">
        <f t="shared" si="18"/>
        <v>6.5534210576100014</v>
      </c>
      <c r="K134" s="2">
        <f t="shared" si="18"/>
        <v>6.5898630000000011</v>
      </c>
      <c r="L134" s="12"/>
      <c r="M134" s="13"/>
      <c r="N134" s="13"/>
      <c r="O134" s="13"/>
      <c r="P134" s="13"/>
      <c r="Q134" s="13"/>
      <c r="R134" s="13"/>
      <c r="S134" s="13"/>
      <c r="T134" s="13"/>
    </row>
    <row r="135" spans="1:20" s="14" customFormat="1" ht="18" x14ac:dyDescent="0.25">
      <c r="A135" s="45" t="s">
        <v>156</v>
      </c>
      <c r="B135" s="1" t="s">
        <v>122</v>
      </c>
      <c r="C135" s="2">
        <v>51.67</v>
      </c>
      <c r="D135" s="2">
        <v>104.07</v>
      </c>
      <c r="E135" s="2">
        <v>135.47</v>
      </c>
      <c r="F135" s="2">
        <f t="shared" si="17"/>
        <v>137.41526791800001</v>
      </c>
      <c r="G135" s="2">
        <f t="shared" si="19"/>
        <v>138.17940000000002</v>
      </c>
      <c r="H135" s="2">
        <f t="shared" si="18"/>
        <v>144.28603131390003</v>
      </c>
      <c r="I135" s="2">
        <f t="shared" si="18"/>
        <v>145.08837000000003</v>
      </c>
      <c r="J135" s="2">
        <f t="shared" si="18"/>
        <v>151.50033287959502</v>
      </c>
      <c r="K135" s="2">
        <f t="shared" si="18"/>
        <v>152.34278850000004</v>
      </c>
      <c r="L135" s="12"/>
      <c r="M135" s="13"/>
      <c r="N135" s="13"/>
      <c r="O135" s="13"/>
      <c r="P135" s="13"/>
      <c r="Q135" s="13"/>
      <c r="R135" s="13"/>
      <c r="S135" s="13"/>
      <c r="T135" s="13"/>
    </row>
    <row r="136" spans="1:20" s="14" customFormat="1" ht="18" x14ac:dyDescent="0.25">
      <c r="A136" s="45" t="s">
        <v>157</v>
      </c>
      <c r="B136" s="1" t="s">
        <v>122</v>
      </c>
      <c r="C136" s="2">
        <v>19.350000000000001</v>
      </c>
      <c r="D136" s="2">
        <v>40.15</v>
      </c>
      <c r="E136" s="2">
        <v>49.47</v>
      </c>
      <c r="F136" s="2">
        <f t="shared" si="17"/>
        <v>50.180359518000003</v>
      </c>
      <c r="G136" s="2">
        <f t="shared" si="19"/>
        <v>50.459400000000002</v>
      </c>
      <c r="H136" s="2">
        <f t="shared" si="18"/>
        <v>52.689377493900004</v>
      </c>
      <c r="I136" s="2">
        <f t="shared" si="18"/>
        <v>52.982370000000003</v>
      </c>
      <c r="J136" s="2">
        <f t="shared" si="18"/>
        <v>55.323846368595007</v>
      </c>
      <c r="K136" s="2">
        <f t="shared" si="18"/>
        <v>55.631488500000003</v>
      </c>
      <c r="L136" s="12"/>
      <c r="M136" s="13"/>
      <c r="N136" s="13"/>
      <c r="O136" s="13"/>
      <c r="P136" s="13"/>
      <c r="Q136" s="13"/>
      <c r="R136" s="13"/>
      <c r="S136" s="13"/>
      <c r="T136" s="13"/>
    </row>
    <row r="137" spans="1:20" s="14" customFormat="1" ht="18" x14ac:dyDescent="0.25">
      <c r="A137" s="45" t="s">
        <v>158</v>
      </c>
      <c r="B137" s="1" t="s">
        <v>122</v>
      </c>
      <c r="C137" s="2"/>
      <c r="D137" s="2"/>
      <c r="E137" s="2"/>
      <c r="F137" s="2">
        <f t="shared" si="17"/>
        <v>0</v>
      </c>
      <c r="G137" s="2">
        <f t="shared" si="19"/>
        <v>0</v>
      </c>
      <c r="H137" s="2">
        <f t="shared" si="18"/>
        <v>0</v>
      </c>
      <c r="I137" s="2">
        <f t="shared" si="18"/>
        <v>0</v>
      </c>
      <c r="J137" s="2">
        <f t="shared" si="18"/>
        <v>0</v>
      </c>
      <c r="K137" s="2">
        <f t="shared" si="18"/>
        <v>0</v>
      </c>
      <c r="L137" s="12"/>
      <c r="M137" s="13"/>
      <c r="N137" s="13"/>
      <c r="O137" s="13"/>
      <c r="P137" s="13"/>
      <c r="Q137" s="13"/>
      <c r="R137" s="13"/>
      <c r="S137" s="13"/>
      <c r="T137" s="13"/>
    </row>
    <row r="138" spans="1:20" s="14" customFormat="1" ht="18" x14ac:dyDescent="0.25">
      <c r="A138" s="45" t="s">
        <v>159</v>
      </c>
      <c r="B138" s="1" t="s">
        <v>122</v>
      </c>
      <c r="C138" s="2">
        <v>413.49</v>
      </c>
      <c r="D138" s="2">
        <v>432.67</v>
      </c>
      <c r="E138" s="2">
        <v>445.57</v>
      </c>
      <c r="F138" s="2">
        <f t="shared" si="17"/>
        <v>451.96811785799997</v>
      </c>
      <c r="G138" s="2">
        <f t="shared" si="19"/>
        <v>454.48140000000001</v>
      </c>
      <c r="H138" s="2">
        <f t="shared" si="18"/>
        <v>474.56652375089999</v>
      </c>
      <c r="I138" s="2">
        <f t="shared" si="18"/>
        <v>477.20547000000005</v>
      </c>
      <c r="J138" s="2">
        <f t="shared" si="18"/>
        <v>498.294849938445</v>
      </c>
      <c r="K138" s="2">
        <f t="shared" si="18"/>
        <v>501.06574350000005</v>
      </c>
      <c r="L138" s="12"/>
      <c r="M138" s="13"/>
      <c r="N138" s="13"/>
      <c r="O138" s="13"/>
      <c r="P138" s="13"/>
      <c r="Q138" s="13"/>
      <c r="R138" s="13"/>
      <c r="S138" s="13"/>
      <c r="T138" s="13"/>
    </row>
    <row r="139" spans="1:20" s="14" customFormat="1" ht="18" x14ac:dyDescent="0.25">
      <c r="A139" s="45" t="s">
        <v>160</v>
      </c>
      <c r="B139" s="1" t="s">
        <v>122</v>
      </c>
      <c r="C139" s="2">
        <v>102.71</v>
      </c>
      <c r="D139" s="2">
        <v>99.63</v>
      </c>
      <c r="E139" s="2">
        <v>116.26</v>
      </c>
      <c r="F139" s="2">
        <f t="shared" si="17"/>
        <v>117.929423844</v>
      </c>
      <c r="G139" s="2">
        <f t="shared" si="19"/>
        <v>118.5852</v>
      </c>
      <c r="H139" s="2">
        <f t="shared" si="18"/>
        <v>123.82589503620001</v>
      </c>
      <c r="I139" s="2">
        <f t="shared" si="18"/>
        <v>124.51446</v>
      </c>
      <c r="J139" s="2">
        <f t="shared" si="18"/>
        <v>130.01718978801003</v>
      </c>
      <c r="K139" s="2">
        <f t="shared" si="18"/>
        <v>130.740183</v>
      </c>
      <c r="L139" s="12"/>
      <c r="M139" s="13"/>
      <c r="N139" s="13"/>
      <c r="O139" s="13"/>
      <c r="P139" s="13"/>
      <c r="Q139" s="13"/>
      <c r="R139" s="13"/>
      <c r="S139" s="13"/>
      <c r="T139" s="13"/>
    </row>
    <row r="140" spans="1:20" s="14" customFormat="1" ht="18" x14ac:dyDescent="0.25">
      <c r="A140" s="45" t="s">
        <v>161</v>
      </c>
      <c r="B140" s="1" t="s">
        <v>122</v>
      </c>
      <c r="C140" s="2">
        <v>0</v>
      </c>
      <c r="D140" s="2">
        <v>0</v>
      </c>
      <c r="E140" s="2">
        <v>0</v>
      </c>
      <c r="F140" s="2">
        <f t="shared" si="17"/>
        <v>0</v>
      </c>
      <c r="G140" s="2">
        <f t="shared" si="19"/>
        <v>0</v>
      </c>
      <c r="H140" s="2">
        <f t="shared" si="18"/>
        <v>0</v>
      </c>
      <c r="I140" s="2">
        <f t="shared" si="18"/>
        <v>0</v>
      </c>
      <c r="J140" s="2">
        <f t="shared" si="18"/>
        <v>0</v>
      </c>
      <c r="K140" s="2">
        <f t="shared" si="18"/>
        <v>0</v>
      </c>
      <c r="L140" s="12"/>
      <c r="M140" s="13"/>
      <c r="N140" s="13"/>
      <c r="O140" s="13"/>
      <c r="P140" s="13"/>
      <c r="Q140" s="13"/>
      <c r="R140" s="13"/>
      <c r="S140" s="13"/>
      <c r="T140" s="13"/>
    </row>
    <row r="141" spans="1:20" s="14" customFormat="1" ht="18" x14ac:dyDescent="0.25">
      <c r="A141" s="45" t="s">
        <v>162</v>
      </c>
      <c r="B141" s="1" t="s">
        <v>122</v>
      </c>
      <c r="C141" s="2">
        <v>208.61</v>
      </c>
      <c r="D141" s="2">
        <v>212.75</v>
      </c>
      <c r="E141" s="2">
        <v>333.48</v>
      </c>
      <c r="F141" s="2">
        <f t="shared" si="17"/>
        <v>338.26857271200004</v>
      </c>
      <c r="G141" s="2">
        <f t="shared" si="19"/>
        <v>340.14960000000002</v>
      </c>
      <c r="H141" s="2">
        <f t="shared" si="18"/>
        <v>355.18200134760008</v>
      </c>
      <c r="I141" s="2">
        <f t="shared" si="18"/>
        <v>357.15708000000006</v>
      </c>
      <c r="J141" s="2">
        <f t="shared" si="18"/>
        <v>372.9411014149801</v>
      </c>
      <c r="K141" s="2">
        <f t="shared" si="18"/>
        <v>375.0149340000001</v>
      </c>
      <c r="L141" s="12"/>
      <c r="M141" s="13"/>
      <c r="N141" s="13"/>
      <c r="O141" s="13"/>
      <c r="P141" s="13"/>
      <c r="Q141" s="13"/>
      <c r="R141" s="13"/>
      <c r="S141" s="13"/>
      <c r="T141" s="13"/>
    </row>
    <row r="142" spans="1:20" s="14" customFormat="1" ht="18" x14ac:dyDescent="0.25">
      <c r="A142" s="45" t="s">
        <v>163</v>
      </c>
      <c r="B142" s="1" t="s">
        <v>122</v>
      </c>
      <c r="C142" s="2">
        <v>9.19</v>
      </c>
      <c r="D142" s="2">
        <v>9.25</v>
      </c>
      <c r="E142" s="2">
        <v>9.0299999999999994</v>
      </c>
      <c r="F142" s="2">
        <f t="shared" si="17"/>
        <v>9.159665382</v>
      </c>
      <c r="G142" s="2">
        <f t="shared" si="19"/>
        <v>9.2105999999999995</v>
      </c>
      <c r="H142" s="2">
        <f t="shared" si="18"/>
        <v>9.6176486510999997</v>
      </c>
      <c r="I142" s="2">
        <f t="shared" si="18"/>
        <v>9.6711299999999998</v>
      </c>
      <c r="J142" s="2">
        <f t="shared" si="18"/>
        <v>10.098531083655001</v>
      </c>
      <c r="K142" s="2">
        <f t="shared" si="18"/>
        <v>10.1546865</v>
      </c>
      <c r="L142" s="12"/>
      <c r="M142" s="13"/>
      <c r="N142" s="13"/>
      <c r="O142" s="13"/>
      <c r="P142" s="13"/>
      <c r="Q142" s="13"/>
      <c r="R142" s="13"/>
      <c r="S142" s="13"/>
      <c r="T142" s="13"/>
    </row>
    <row r="143" spans="1:20" s="14" customFormat="1" ht="18" x14ac:dyDescent="0.25">
      <c r="A143" s="45" t="s">
        <v>164</v>
      </c>
      <c r="B143" s="1" t="s">
        <v>122</v>
      </c>
      <c r="C143" s="2">
        <v>0</v>
      </c>
      <c r="D143" s="2">
        <v>0</v>
      </c>
      <c r="E143" s="2">
        <v>0</v>
      </c>
      <c r="F143" s="2">
        <f t="shared" si="17"/>
        <v>0</v>
      </c>
      <c r="G143" s="2">
        <f t="shared" si="19"/>
        <v>0</v>
      </c>
      <c r="H143" s="2">
        <f t="shared" si="15"/>
        <v>0</v>
      </c>
      <c r="I143" s="2">
        <f t="shared" si="18"/>
        <v>0</v>
      </c>
      <c r="J143" s="2">
        <f t="shared" si="16"/>
        <v>0</v>
      </c>
      <c r="K143" s="2">
        <f t="shared" si="18"/>
        <v>0</v>
      </c>
      <c r="L143" s="12"/>
      <c r="M143" s="13"/>
      <c r="N143" s="13"/>
      <c r="O143" s="13"/>
      <c r="P143" s="13"/>
      <c r="Q143" s="13"/>
      <c r="R143" s="13"/>
      <c r="S143" s="13"/>
      <c r="T143" s="13"/>
    </row>
    <row r="144" spans="1:20" s="14" customFormat="1" ht="36" x14ac:dyDescent="0.25">
      <c r="A144" s="45" t="s">
        <v>165</v>
      </c>
      <c r="B144" s="1" t="s">
        <v>122</v>
      </c>
      <c r="C144" s="2">
        <v>0</v>
      </c>
      <c r="D144" s="2">
        <v>0</v>
      </c>
      <c r="E144" s="2">
        <v>0</v>
      </c>
      <c r="F144" s="2">
        <f t="shared" si="17"/>
        <v>0</v>
      </c>
      <c r="G144" s="2">
        <f t="shared" si="19"/>
        <v>0</v>
      </c>
      <c r="H144" s="2">
        <f t="shared" si="15"/>
        <v>0</v>
      </c>
      <c r="I144" s="2">
        <f t="shared" si="18"/>
        <v>0</v>
      </c>
      <c r="J144" s="2">
        <f t="shared" si="16"/>
        <v>0</v>
      </c>
      <c r="K144" s="2">
        <f t="shared" si="18"/>
        <v>0</v>
      </c>
      <c r="L144" s="28"/>
      <c r="M144" s="29"/>
      <c r="N144" s="29"/>
      <c r="O144" s="29"/>
      <c r="P144" s="29"/>
      <c r="Q144" s="29"/>
      <c r="R144" s="29"/>
      <c r="S144" s="29"/>
      <c r="T144" s="29"/>
    </row>
    <row r="145" spans="1:20" s="14" customFormat="1" ht="36" x14ac:dyDescent="0.25">
      <c r="A145" s="17" t="s">
        <v>110</v>
      </c>
      <c r="B145" s="18" t="s">
        <v>25</v>
      </c>
      <c r="C145" s="2">
        <f>C112-C131</f>
        <v>18.25</v>
      </c>
      <c r="D145" s="2">
        <f t="shared" ref="D145" si="20">D112-D131</f>
        <v>38.290000000000191</v>
      </c>
      <c r="E145" s="2">
        <v>-22.35</v>
      </c>
      <c r="F145" s="2">
        <f t="shared" ref="F145:K145" si="21">F112-F131</f>
        <v>-3.3811979999427422E-3</v>
      </c>
      <c r="G145" s="2">
        <f>G112-G131</f>
        <v>-3.4000000000560249E-3</v>
      </c>
      <c r="H145" s="2">
        <f t="shared" si="21"/>
        <v>-60.42643013790007</v>
      </c>
      <c r="I145" s="2">
        <f t="shared" si="21"/>
        <v>-59.787570000000187</v>
      </c>
      <c r="J145" s="2">
        <f t="shared" si="21"/>
        <v>-114.94722642979536</v>
      </c>
      <c r="K145" s="2">
        <f t="shared" si="21"/>
        <v>-114.60344850000024</v>
      </c>
      <c r="L145" s="12"/>
      <c r="M145" s="13"/>
      <c r="N145" s="13"/>
      <c r="O145" s="13"/>
      <c r="P145" s="13"/>
      <c r="Q145" s="13"/>
      <c r="R145" s="13"/>
      <c r="S145" s="13"/>
      <c r="T145" s="13"/>
    </row>
    <row r="146" spans="1:20" s="14" customFormat="1" ht="36" x14ac:dyDescent="0.25">
      <c r="A146" s="17" t="s">
        <v>111</v>
      </c>
      <c r="B146" s="18" t="s">
        <v>25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f t="shared" si="15"/>
        <v>0</v>
      </c>
      <c r="I146" s="2">
        <v>0</v>
      </c>
      <c r="J146" s="2">
        <f t="shared" si="16"/>
        <v>0</v>
      </c>
      <c r="K146" s="2">
        <v>0</v>
      </c>
      <c r="L146" s="12"/>
      <c r="M146" s="13"/>
      <c r="N146" s="13"/>
      <c r="O146" s="13"/>
      <c r="P146" s="13"/>
      <c r="Q146" s="13"/>
      <c r="R146" s="13"/>
      <c r="S146" s="13"/>
      <c r="T146" s="13"/>
    </row>
    <row r="147" spans="1:20" s="14" customFormat="1" ht="18" x14ac:dyDescent="0.25">
      <c r="A147" s="59" t="s">
        <v>166</v>
      </c>
      <c r="B147" s="59"/>
      <c r="C147" s="60"/>
      <c r="D147" s="60"/>
      <c r="E147" s="60"/>
      <c r="F147" s="60"/>
      <c r="G147" s="60"/>
      <c r="H147" s="60"/>
      <c r="I147" s="60"/>
      <c r="J147" s="60"/>
      <c r="K147" s="60"/>
      <c r="L147" s="12"/>
      <c r="M147" s="13"/>
      <c r="N147" s="13"/>
      <c r="O147" s="13"/>
      <c r="P147" s="13"/>
      <c r="Q147" s="13"/>
      <c r="R147" s="13"/>
      <c r="S147" s="13"/>
      <c r="T147" s="13"/>
    </row>
    <row r="148" spans="1:20" s="14" customFormat="1" ht="18" x14ac:dyDescent="0.25">
      <c r="A148" s="27" t="s">
        <v>167</v>
      </c>
      <c r="B148" s="1" t="s">
        <v>22</v>
      </c>
      <c r="C148" s="2">
        <v>3.82</v>
      </c>
      <c r="D148" s="2">
        <v>3.65</v>
      </c>
      <c r="E148" s="2">
        <v>3.6</v>
      </c>
      <c r="F148" s="2">
        <v>3.56</v>
      </c>
      <c r="G148" s="2">
        <v>3.58</v>
      </c>
      <c r="H148" s="2">
        <v>3.55</v>
      </c>
      <c r="I148" s="2">
        <v>3.57</v>
      </c>
      <c r="J148" s="2">
        <v>3.48</v>
      </c>
      <c r="K148" s="2">
        <v>3.5</v>
      </c>
      <c r="L148" s="12"/>
      <c r="M148" s="13"/>
      <c r="N148" s="13"/>
      <c r="O148" s="13"/>
      <c r="P148" s="13"/>
      <c r="Q148" s="13"/>
      <c r="R148" s="13"/>
      <c r="S148" s="13"/>
      <c r="T148" s="13"/>
    </row>
    <row r="149" spans="1:20" s="14" customFormat="1" ht="54" x14ac:dyDescent="0.25">
      <c r="A149" s="27" t="s">
        <v>168</v>
      </c>
      <c r="B149" s="1" t="s">
        <v>22</v>
      </c>
      <c r="C149" s="2">
        <v>9.99</v>
      </c>
      <c r="D149" s="2">
        <v>10.61</v>
      </c>
      <c r="E149" s="2">
        <v>10.66</v>
      </c>
      <c r="F149" s="2">
        <v>10.64</v>
      </c>
      <c r="G149" s="2">
        <v>10.65</v>
      </c>
      <c r="H149" s="2">
        <v>9.93</v>
      </c>
      <c r="I149" s="2">
        <v>9.9499999999999993</v>
      </c>
      <c r="J149" s="2">
        <v>9.85</v>
      </c>
      <c r="K149" s="2">
        <v>9.89</v>
      </c>
      <c r="L149" s="12"/>
      <c r="M149" s="13"/>
      <c r="N149" s="13"/>
      <c r="O149" s="13"/>
      <c r="P149" s="13"/>
      <c r="Q149" s="13"/>
      <c r="R149" s="13"/>
      <c r="S149" s="13"/>
      <c r="T149" s="13"/>
    </row>
    <row r="150" spans="1:20" s="14" customFormat="1" ht="54" x14ac:dyDescent="0.25">
      <c r="A150" s="35" t="s">
        <v>37</v>
      </c>
      <c r="B150" s="46" t="s">
        <v>22</v>
      </c>
      <c r="C150" s="2">
        <v>3.85</v>
      </c>
      <c r="D150" s="2">
        <v>3.07</v>
      </c>
      <c r="E150" s="2">
        <v>3.07</v>
      </c>
      <c r="F150" s="2">
        <v>3.05</v>
      </c>
      <c r="G150" s="2">
        <v>3.08</v>
      </c>
      <c r="H150" s="2">
        <v>3.1</v>
      </c>
      <c r="I150" s="2">
        <v>3.3</v>
      </c>
      <c r="J150" s="2">
        <v>3.21</v>
      </c>
      <c r="K150" s="2">
        <v>3.6</v>
      </c>
      <c r="L150" s="12"/>
      <c r="M150" s="13"/>
      <c r="N150" s="13"/>
      <c r="O150" s="13"/>
      <c r="P150" s="13"/>
      <c r="Q150" s="13"/>
      <c r="R150" s="13"/>
      <c r="S150" s="13"/>
      <c r="T150" s="13"/>
    </row>
    <row r="151" spans="1:20" s="14" customFormat="1" ht="54" x14ac:dyDescent="0.25">
      <c r="A151" s="27" t="s">
        <v>112</v>
      </c>
      <c r="B151" s="1" t="s">
        <v>113</v>
      </c>
      <c r="C151" s="2">
        <v>24810</v>
      </c>
      <c r="D151" s="2">
        <v>26802.799999999999</v>
      </c>
      <c r="E151" s="2">
        <f>D151*101%</f>
        <v>27070.827999999998</v>
      </c>
      <c r="F151" s="2">
        <f>E151*99.9%</f>
        <v>27043.757172000001</v>
      </c>
      <c r="G151" s="2">
        <f>E151*102.5%</f>
        <v>27747.598699999995</v>
      </c>
      <c r="H151" s="2">
        <f>F151*101%</f>
        <v>27314.194743720003</v>
      </c>
      <c r="I151" s="2">
        <f>G151*102.1%</f>
        <v>28330.298272699991</v>
      </c>
      <c r="J151" s="2">
        <f>H151*101.1%</f>
        <v>27614.650885900919</v>
      </c>
      <c r="K151" s="2">
        <f>I151*102.1%</f>
        <v>28925.234536426688</v>
      </c>
      <c r="L151" s="12"/>
      <c r="M151" s="13"/>
      <c r="N151" s="13"/>
      <c r="O151" s="13"/>
      <c r="P151" s="13"/>
      <c r="Q151" s="13"/>
      <c r="R151" s="13"/>
      <c r="S151" s="13"/>
      <c r="T151" s="13"/>
    </row>
    <row r="152" spans="1:20" s="14" customFormat="1" ht="54" x14ac:dyDescent="0.25">
      <c r="A152" s="27" t="s">
        <v>169</v>
      </c>
      <c r="B152" s="1" t="s">
        <v>108</v>
      </c>
      <c r="C152" s="2">
        <v>108.95</v>
      </c>
      <c r="D152" s="2">
        <f>(D151/C151)*100</f>
        <v>108.0322450624748</v>
      </c>
      <c r="E152" s="2">
        <f>(E151/D151)*100</f>
        <v>101</v>
      </c>
      <c r="F152" s="2">
        <f t="shared" ref="F152" si="22">(F151/E151)*100</f>
        <v>99.9</v>
      </c>
      <c r="G152" s="2">
        <f>(G151/E151)*100</f>
        <v>102.49999999999999</v>
      </c>
      <c r="H152" s="2">
        <f>(H151/F151)*100</f>
        <v>101</v>
      </c>
      <c r="I152" s="2">
        <f>(I151/G151)*100</f>
        <v>102.1</v>
      </c>
      <c r="J152" s="2">
        <f>(J151/H151)*100</f>
        <v>101.1</v>
      </c>
      <c r="K152" s="2">
        <f>(K151/I151)*100</f>
        <v>102.1</v>
      </c>
      <c r="L152" s="12"/>
      <c r="M152" s="13"/>
      <c r="N152" s="13"/>
      <c r="O152" s="13"/>
      <c r="P152" s="13"/>
      <c r="Q152" s="13"/>
      <c r="R152" s="13"/>
      <c r="S152" s="13"/>
      <c r="T152" s="13"/>
    </row>
    <row r="153" spans="1:20" s="14" customFormat="1" ht="36" x14ac:dyDescent="0.25">
      <c r="A153" s="27" t="s">
        <v>26</v>
      </c>
      <c r="B153" s="1" t="s">
        <v>18</v>
      </c>
      <c r="C153" s="2">
        <v>1.5</v>
      </c>
      <c r="D153" s="2">
        <v>1.5</v>
      </c>
      <c r="E153" s="2">
        <v>7.5</v>
      </c>
      <c r="F153" s="2">
        <v>7.5</v>
      </c>
      <c r="G153" s="2">
        <v>3.5</v>
      </c>
      <c r="H153" s="2">
        <v>5</v>
      </c>
      <c r="I153" s="2">
        <v>2</v>
      </c>
      <c r="J153" s="2">
        <v>5</v>
      </c>
      <c r="K153" s="2">
        <v>2</v>
      </c>
      <c r="L153" s="12"/>
      <c r="M153" s="13"/>
      <c r="N153" s="13"/>
      <c r="O153" s="13"/>
      <c r="P153" s="13"/>
      <c r="Q153" s="13"/>
      <c r="R153" s="13"/>
      <c r="S153" s="13"/>
      <c r="T153" s="13"/>
    </row>
    <row r="154" spans="1:20" s="14" customFormat="1" ht="36" x14ac:dyDescent="0.25">
      <c r="A154" s="27" t="s">
        <v>170</v>
      </c>
      <c r="B154" s="1" t="s">
        <v>22</v>
      </c>
      <c r="C154" s="2">
        <v>20.36</v>
      </c>
      <c r="D154" s="2">
        <v>21.7</v>
      </c>
      <c r="E154" s="2">
        <v>18.5</v>
      </c>
      <c r="F154" s="2">
        <v>18.5</v>
      </c>
      <c r="G154" s="2">
        <v>19.3</v>
      </c>
      <c r="H154" s="2">
        <v>21.47</v>
      </c>
      <c r="I154" s="2">
        <v>24.5</v>
      </c>
      <c r="J154" s="2">
        <v>21.47</v>
      </c>
      <c r="K154" s="2">
        <v>24.5</v>
      </c>
      <c r="L154" s="12"/>
      <c r="M154" s="13"/>
      <c r="N154" s="13"/>
      <c r="O154" s="13"/>
      <c r="P154" s="13"/>
      <c r="Q154" s="13"/>
      <c r="R154" s="13"/>
      <c r="S154" s="13"/>
      <c r="T154" s="13"/>
    </row>
    <row r="155" spans="1:20" s="14" customFormat="1" ht="72" x14ac:dyDescent="0.25">
      <c r="A155" s="27" t="s">
        <v>171</v>
      </c>
      <c r="B155" s="1" t="s">
        <v>22</v>
      </c>
      <c r="C155" s="2">
        <v>0.31</v>
      </c>
      <c r="D155" s="2">
        <v>0.33</v>
      </c>
      <c r="E155" s="2">
        <v>1.5</v>
      </c>
      <c r="F155" s="2">
        <v>1.5</v>
      </c>
      <c r="G155" s="2">
        <v>0.7</v>
      </c>
      <c r="H155" s="2">
        <v>1.1299999999999999</v>
      </c>
      <c r="I155" s="2">
        <v>0.5</v>
      </c>
      <c r="J155" s="2">
        <v>1.1299999999999999</v>
      </c>
      <c r="K155" s="2">
        <v>0.5</v>
      </c>
      <c r="L155" s="28"/>
      <c r="M155" s="29"/>
      <c r="N155" s="29"/>
      <c r="O155" s="29"/>
      <c r="P155" s="29"/>
      <c r="Q155" s="29"/>
      <c r="R155" s="29"/>
      <c r="S155" s="29"/>
      <c r="T155" s="29"/>
    </row>
    <row r="156" spans="1:20" s="14" customFormat="1" ht="36" x14ac:dyDescent="0.25">
      <c r="A156" s="27" t="s">
        <v>114</v>
      </c>
      <c r="B156" s="1" t="s">
        <v>122</v>
      </c>
      <c r="C156" s="2">
        <v>911</v>
      </c>
      <c r="D156" s="2">
        <v>988.2</v>
      </c>
      <c r="E156" s="2">
        <f>D156*101%</f>
        <v>998.08200000000011</v>
      </c>
      <c r="F156" s="2">
        <f>E156*99.9%</f>
        <v>997.08391800000027</v>
      </c>
      <c r="G156" s="2">
        <f>E156*102.5%</f>
        <v>1023.03405</v>
      </c>
      <c r="H156" s="2">
        <f>F156*101%</f>
        <v>1007.0547571800003</v>
      </c>
      <c r="I156" s="2">
        <f>G156*102.1%</f>
        <v>1044.51776505</v>
      </c>
      <c r="J156" s="2">
        <f>H156*101.1%</f>
        <v>1018.1323595089801</v>
      </c>
      <c r="K156" s="2">
        <f>I156*102.1%</f>
        <v>1066.4526381160499</v>
      </c>
      <c r="L156" s="12"/>
      <c r="M156" s="13"/>
      <c r="N156" s="13"/>
      <c r="O156" s="13"/>
      <c r="P156" s="13"/>
      <c r="Q156" s="13"/>
      <c r="R156" s="13"/>
      <c r="S156" s="13"/>
      <c r="T156" s="13"/>
    </row>
    <row r="157" spans="1:20" s="14" customFormat="1" ht="36" x14ac:dyDescent="0.25">
      <c r="A157" s="27" t="s">
        <v>115</v>
      </c>
      <c r="B157" s="1" t="s">
        <v>108</v>
      </c>
      <c r="C157" s="2">
        <v>100.42</v>
      </c>
      <c r="D157" s="2">
        <f>(D156/C156)*100</f>
        <v>108.4742041712404</v>
      </c>
      <c r="E157" s="2">
        <f>(E156/D156)*100</f>
        <v>101</v>
      </c>
      <c r="F157" s="2">
        <f t="shared" ref="F157" si="23">(F156/E156)*100</f>
        <v>99.9</v>
      </c>
      <c r="G157" s="2">
        <f>(G156/E156)*100</f>
        <v>102.49999999999999</v>
      </c>
      <c r="H157" s="2">
        <f>(H156/F156)*100</f>
        <v>101</v>
      </c>
      <c r="I157" s="2">
        <f>(I156/G156)*100</f>
        <v>102.1</v>
      </c>
      <c r="J157" s="2">
        <f>(J156/H156)*100</f>
        <v>101.1</v>
      </c>
      <c r="K157" s="2">
        <f>(K156/I156)*100</f>
        <v>102.1</v>
      </c>
      <c r="L157" s="28"/>
      <c r="M157" s="29"/>
      <c r="N157" s="29"/>
      <c r="O157" s="29"/>
      <c r="P157" s="29"/>
      <c r="Q157" s="29"/>
      <c r="R157" s="29"/>
      <c r="S157" s="29"/>
      <c r="T157" s="29"/>
    </row>
    <row r="158" spans="1:20" s="14" customFormat="1" ht="18" x14ac:dyDescent="0.25">
      <c r="A158" s="59" t="s">
        <v>172</v>
      </c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12"/>
      <c r="M158" s="13"/>
      <c r="N158" s="13"/>
      <c r="O158" s="13"/>
      <c r="P158" s="13"/>
      <c r="Q158" s="13"/>
      <c r="R158" s="13"/>
      <c r="S158" s="13"/>
      <c r="T158" s="13"/>
    </row>
    <row r="159" spans="1:20" s="14" customFormat="1" ht="54" x14ac:dyDescent="0.25">
      <c r="A159" s="27" t="s">
        <v>173</v>
      </c>
      <c r="B159" s="1" t="s">
        <v>108</v>
      </c>
      <c r="C159" s="2" t="s">
        <v>218</v>
      </c>
      <c r="D159" s="2" t="s">
        <v>218</v>
      </c>
      <c r="E159" s="2" t="s">
        <v>218</v>
      </c>
      <c r="F159" s="2" t="s">
        <v>218</v>
      </c>
      <c r="G159" s="2" t="s">
        <v>218</v>
      </c>
      <c r="H159" s="2" t="s">
        <v>218</v>
      </c>
      <c r="I159" s="2" t="s">
        <v>218</v>
      </c>
      <c r="J159" s="2" t="s">
        <v>218</v>
      </c>
      <c r="K159" s="2" t="s">
        <v>218</v>
      </c>
      <c r="L159" s="12"/>
      <c r="M159" s="13"/>
      <c r="N159" s="13"/>
      <c r="O159" s="13"/>
      <c r="P159" s="13"/>
      <c r="Q159" s="13"/>
      <c r="R159" s="13"/>
      <c r="S159" s="13"/>
      <c r="T159" s="13"/>
    </row>
    <row r="160" spans="1:20" s="14" customFormat="1" ht="18" x14ac:dyDescent="0.25">
      <c r="A160" s="59" t="s">
        <v>177</v>
      </c>
      <c r="B160" s="59"/>
      <c r="C160" s="60"/>
      <c r="D160" s="60"/>
      <c r="E160" s="60"/>
      <c r="F160" s="60"/>
      <c r="G160" s="60"/>
      <c r="H160" s="60"/>
      <c r="I160" s="60"/>
      <c r="J160" s="60"/>
      <c r="K160" s="60"/>
      <c r="L160" s="12"/>
      <c r="M160" s="13"/>
      <c r="N160" s="13"/>
      <c r="O160" s="13"/>
      <c r="P160" s="13"/>
      <c r="Q160" s="13"/>
      <c r="R160" s="13"/>
      <c r="S160" s="13"/>
      <c r="T160" s="13"/>
    </row>
    <row r="161" spans="1:20" s="14" customFormat="1" ht="36" x14ac:dyDescent="0.25">
      <c r="A161" s="35" t="s">
        <v>28</v>
      </c>
      <c r="B161" s="25" t="s">
        <v>27</v>
      </c>
      <c r="C161" s="47">
        <v>1922</v>
      </c>
      <c r="D161" s="47">
        <v>1912</v>
      </c>
      <c r="E161" s="47">
        <v>1803</v>
      </c>
      <c r="F161" s="47">
        <v>1880</v>
      </c>
      <c r="G161" s="47">
        <v>1900</v>
      </c>
      <c r="H161" s="47">
        <v>1900</v>
      </c>
      <c r="I161" s="47">
        <v>1910</v>
      </c>
      <c r="J161" s="47">
        <v>1905</v>
      </c>
      <c r="K161" s="47">
        <v>1912</v>
      </c>
      <c r="L161" s="12"/>
      <c r="M161" s="13"/>
      <c r="N161" s="13"/>
      <c r="O161" s="13"/>
      <c r="P161" s="13"/>
      <c r="Q161" s="13"/>
      <c r="R161" s="13"/>
      <c r="S161" s="13"/>
      <c r="T161" s="13"/>
    </row>
    <row r="162" spans="1:20" s="14" customFormat="1" ht="18" x14ac:dyDescent="0.25">
      <c r="A162" s="24" t="s">
        <v>29</v>
      </c>
      <c r="B162" s="25"/>
      <c r="C162" s="2"/>
      <c r="D162" s="2"/>
      <c r="E162" s="2"/>
      <c r="F162" s="2"/>
      <c r="G162" s="2"/>
      <c r="H162" s="2"/>
      <c r="I162" s="2"/>
      <c r="J162" s="2"/>
      <c r="K162" s="2"/>
      <c r="L162" s="12"/>
      <c r="M162" s="13"/>
      <c r="N162" s="13"/>
      <c r="O162" s="13"/>
      <c r="P162" s="13"/>
      <c r="Q162" s="13"/>
      <c r="R162" s="13"/>
      <c r="S162" s="13"/>
      <c r="T162" s="13"/>
    </row>
    <row r="163" spans="1:20" s="14" customFormat="1" ht="36" x14ac:dyDescent="0.25">
      <c r="A163" s="24" t="s">
        <v>30</v>
      </c>
      <c r="B163" s="25" t="s">
        <v>31</v>
      </c>
      <c r="C163" s="2">
        <v>45.2</v>
      </c>
      <c r="D163" s="2">
        <v>45.4</v>
      </c>
      <c r="E163" s="2">
        <v>45.8</v>
      </c>
      <c r="F163" s="2">
        <v>45.8</v>
      </c>
      <c r="G163" s="2">
        <v>45.8</v>
      </c>
      <c r="H163" s="2">
        <v>45.8</v>
      </c>
      <c r="I163" s="2">
        <v>45.8</v>
      </c>
      <c r="J163" s="2">
        <v>45.8</v>
      </c>
      <c r="K163" s="2">
        <v>45.8</v>
      </c>
      <c r="L163" s="12"/>
      <c r="M163" s="13"/>
      <c r="N163" s="13"/>
      <c r="O163" s="13"/>
      <c r="P163" s="13"/>
      <c r="Q163" s="13"/>
      <c r="R163" s="13"/>
      <c r="S163" s="13"/>
      <c r="T163" s="13"/>
    </row>
    <row r="164" spans="1:20" s="14" customFormat="1" ht="36" x14ac:dyDescent="0.25">
      <c r="A164" s="24" t="s">
        <v>32</v>
      </c>
      <c r="B164" s="25" t="s">
        <v>33</v>
      </c>
      <c r="C164" s="2">
        <v>39.700000000000003</v>
      </c>
      <c r="D164" s="2">
        <v>39.700000000000003</v>
      </c>
      <c r="E164" s="2">
        <v>39.700000000000003</v>
      </c>
      <c r="F164" s="2">
        <v>39.700000000000003</v>
      </c>
      <c r="G164" s="2">
        <v>39.700000000000003</v>
      </c>
      <c r="H164" s="2">
        <v>39.700000000000003</v>
      </c>
      <c r="I164" s="2">
        <v>39.700000000000003</v>
      </c>
      <c r="J164" s="2">
        <v>39.700000000000003</v>
      </c>
      <c r="K164" s="2">
        <v>39.700000000000003</v>
      </c>
      <c r="L164" s="28"/>
      <c r="M164" s="29"/>
      <c r="N164" s="29"/>
      <c r="O164" s="29"/>
      <c r="P164" s="29"/>
      <c r="Q164" s="29"/>
      <c r="R164" s="29"/>
      <c r="S164" s="29"/>
      <c r="T164" s="29"/>
    </row>
    <row r="165" spans="1:20" s="14" customFormat="1" ht="36" x14ac:dyDescent="0.25">
      <c r="A165" s="24" t="s">
        <v>34</v>
      </c>
      <c r="B165" s="25" t="s">
        <v>33</v>
      </c>
      <c r="C165" s="2">
        <v>31.7</v>
      </c>
      <c r="D165" s="2">
        <v>31.7</v>
      </c>
      <c r="E165" s="2">
        <v>32.5</v>
      </c>
      <c r="F165" s="2">
        <v>32.5</v>
      </c>
      <c r="G165" s="2">
        <v>32.5</v>
      </c>
      <c r="H165" s="2">
        <v>32.5</v>
      </c>
      <c r="I165" s="2">
        <v>32.5</v>
      </c>
      <c r="J165" s="2">
        <v>32.5</v>
      </c>
      <c r="K165" s="2">
        <v>32.5</v>
      </c>
      <c r="L165" s="28"/>
      <c r="M165" s="29"/>
      <c r="N165" s="29"/>
      <c r="O165" s="29"/>
      <c r="P165" s="29"/>
      <c r="Q165" s="29"/>
      <c r="R165" s="29"/>
      <c r="S165" s="29"/>
      <c r="T165" s="29"/>
    </row>
    <row r="166" spans="1:20" s="14" customFormat="1" ht="36" x14ac:dyDescent="0.25">
      <c r="A166" s="24" t="s">
        <v>35</v>
      </c>
      <c r="B166" s="25" t="s">
        <v>38</v>
      </c>
      <c r="C166" s="47">
        <f>1912/(3051)*1000</f>
        <v>626.67977712225502</v>
      </c>
      <c r="D166" s="47">
        <f>1912/(3055)*1000</f>
        <v>625.85924713584279</v>
      </c>
      <c r="E166" s="47">
        <f>1912/(3051)*1000</f>
        <v>626.67977712225502</v>
      </c>
      <c r="F166" s="47">
        <f t="shared" ref="F166:K166" si="24">1912/3066*1000</f>
        <v>623.61382909328108</v>
      </c>
      <c r="G166" s="47">
        <f t="shared" si="24"/>
        <v>623.61382909328108</v>
      </c>
      <c r="H166" s="47">
        <f t="shared" si="24"/>
        <v>623.61382909328108</v>
      </c>
      <c r="I166" s="47">
        <f t="shared" si="24"/>
        <v>623.61382909328108</v>
      </c>
      <c r="J166" s="47">
        <f t="shared" si="24"/>
        <v>623.61382909328108</v>
      </c>
      <c r="K166" s="47">
        <f t="shared" si="24"/>
        <v>623.61382909328108</v>
      </c>
      <c r="L166" s="12"/>
      <c r="M166" s="13"/>
      <c r="N166" s="13"/>
      <c r="O166" s="13"/>
      <c r="P166" s="13"/>
      <c r="Q166" s="13"/>
      <c r="R166" s="13"/>
      <c r="S166" s="13"/>
      <c r="T166" s="13"/>
    </row>
    <row r="167" spans="1:20" ht="57.6" customHeight="1" x14ac:dyDescent="0.25"/>
    <row r="168" spans="1:20" ht="24" customHeight="1" x14ac:dyDescent="0.25">
      <c r="D168" s="66"/>
      <c r="E168" s="66"/>
      <c r="F168" s="66"/>
      <c r="G168" s="66"/>
    </row>
  </sheetData>
  <mergeCells count="15">
    <mergeCell ref="I1:K1"/>
    <mergeCell ref="I2:K2"/>
    <mergeCell ref="A72:J72"/>
    <mergeCell ref="A62:H62"/>
    <mergeCell ref="A59:E59"/>
    <mergeCell ref="A3:K3"/>
    <mergeCell ref="F5:K5"/>
    <mergeCell ref="F6:G6"/>
    <mergeCell ref="H6:I6"/>
    <mergeCell ref="J6:K6"/>
    <mergeCell ref="B5:B8"/>
    <mergeCell ref="C6:C8"/>
    <mergeCell ref="D6:D8"/>
    <mergeCell ref="E6:E8"/>
    <mergeCell ref="A5:A8"/>
  </mergeCells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C161:K161 C166:K166">
      <formula1>0</formula1>
      <formula2>9.99999999999999E+132</formula2>
    </dataValidation>
  </dataValidations>
  <printOptions horizontalCentered="1" verticalCentered="1"/>
  <pageMargins left="0" right="0" top="0" bottom="0" header="0" footer="0"/>
  <pageSetup paperSize="9" scale="56" fitToHeight="0" orientation="landscape" useFirstPageNumber="1" r:id="rId1"/>
  <rowBreaks count="1" manualBreakCount="1">
    <brk id="2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Grpavv</cp:lastModifiedBy>
  <cp:lastPrinted>2020-11-12T13:24:29Z</cp:lastPrinted>
  <dcterms:created xsi:type="dcterms:W3CDTF">2013-05-25T16:45:04Z</dcterms:created>
  <dcterms:modified xsi:type="dcterms:W3CDTF">2020-11-12T13:25:53Z</dcterms:modified>
</cp:coreProperties>
</file>